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Dan\Personal\DPAC\"/>
    </mc:Choice>
  </mc:AlternateContent>
  <xr:revisionPtr revIDLastSave="0" documentId="13_ncr:1_{9A543277-34A7-48A5-9384-5ED7211DBEE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oY 2024-25" sheetId="1" r:id="rId1"/>
    <sheet name="2023-24-spring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6" roundtripDataChecksum="Rm1V5MJyiYc0JIl93+BAK1JT/Pd/JVqNGu9OQXa+D38="/>
    </ext>
  </extLst>
</workbook>
</file>

<file path=xl/calcChain.xml><?xml version="1.0" encoding="utf-8"?>
<calcChain xmlns="http://schemas.openxmlformats.org/spreadsheetml/2006/main">
  <c r="B54" i="2" l="1"/>
  <c r="K47" i="2"/>
  <c r="J47" i="2"/>
  <c r="I47" i="2"/>
  <c r="K46" i="2"/>
  <c r="D45" i="2"/>
  <c r="F44" i="2"/>
  <c r="F46" i="2" s="1"/>
  <c r="C44" i="2"/>
  <c r="D44" i="2" s="1"/>
  <c r="B44" i="2"/>
  <c r="I43" i="2"/>
  <c r="K43" i="2" s="1"/>
  <c r="K42" i="2"/>
  <c r="D42" i="2"/>
  <c r="J39" i="2"/>
  <c r="K39" i="2" s="1"/>
  <c r="I39" i="2"/>
  <c r="F39" i="2"/>
  <c r="C39" i="2"/>
  <c r="D39" i="2" s="1"/>
  <c r="B39" i="2"/>
  <c r="K38" i="2"/>
  <c r="D38" i="2"/>
  <c r="K37" i="2"/>
  <c r="K36" i="2"/>
  <c r="K35" i="2"/>
  <c r="F35" i="2"/>
  <c r="C35" i="2"/>
  <c r="D35" i="2" s="1"/>
  <c r="B35" i="2"/>
  <c r="K34" i="2"/>
  <c r="D33" i="2"/>
  <c r="D32" i="2"/>
  <c r="J31" i="2"/>
  <c r="K31" i="2" s="1"/>
  <c r="I31" i="2"/>
  <c r="D31" i="2"/>
  <c r="K30" i="2"/>
  <c r="D30" i="2"/>
  <c r="K29" i="2"/>
  <c r="F29" i="2"/>
  <c r="D29" i="2"/>
  <c r="K28" i="2"/>
  <c r="D28" i="2"/>
  <c r="F25" i="2"/>
  <c r="C25" i="2"/>
  <c r="D25" i="2" s="1"/>
  <c r="B25" i="2"/>
  <c r="J24" i="2"/>
  <c r="I24" i="2"/>
  <c r="D24" i="2"/>
  <c r="K23" i="2"/>
  <c r="K22" i="2"/>
  <c r="D22" i="2"/>
  <c r="K21" i="2"/>
  <c r="D21" i="2"/>
  <c r="K20" i="2"/>
  <c r="D20" i="2"/>
  <c r="K19" i="2"/>
  <c r="D19" i="2"/>
  <c r="K18" i="2"/>
  <c r="D18" i="2"/>
  <c r="K17" i="2"/>
  <c r="D17" i="2"/>
  <c r="K16" i="2"/>
  <c r="K24" i="2" s="1"/>
  <c r="D16" i="2"/>
  <c r="D15" i="2"/>
  <c r="D14" i="2"/>
  <c r="K13" i="2"/>
  <c r="J13" i="2"/>
  <c r="I13" i="2"/>
  <c r="D13" i="2"/>
  <c r="K12" i="2"/>
  <c r="D12" i="2"/>
  <c r="K11" i="2"/>
  <c r="D11" i="2"/>
  <c r="K10" i="2"/>
  <c r="F10" i="2"/>
  <c r="D10" i="2"/>
  <c r="D9" i="2"/>
  <c r="D8" i="2"/>
  <c r="J7" i="2"/>
  <c r="K7" i="2" s="1"/>
  <c r="I7" i="2"/>
  <c r="I49" i="2" s="1"/>
  <c r="K6" i="2"/>
  <c r="K5" i="2"/>
  <c r="F5" i="2"/>
  <c r="C5" i="2"/>
  <c r="D5" i="2" s="1"/>
  <c r="B5" i="2"/>
  <c r="B46" i="2" s="1"/>
  <c r="K4" i="2"/>
  <c r="D4" i="2"/>
  <c r="G52" i="1"/>
  <c r="F52" i="1"/>
  <c r="C46" i="1"/>
  <c r="B46" i="1"/>
  <c r="F45" i="1"/>
  <c r="F41" i="1"/>
  <c r="C41" i="1"/>
  <c r="B41" i="1"/>
  <c r="G37" i="1"/>
  <c r="G41" i="1" s="1"/>
  <c r="B37" i="1"/>
  <c r="G33" i="1"/>
  <c r="F33" i="1"/>
  <c r="C33" i="1"/>
  <c r="C37" i="1" s="1"/>
  <c r="B26" i="1"/>
  <c r="G25" i="1"/>
  <c r="F25" i="1"/>
  <c r="G21" i="1"/>
  <c r="C20" i="1"/>
  <c r="C26" i="1" s="1"/>
  <c r="G14" i="1"/>
  <c r="F14" i="1"/>
  <c r="G8" i="1"/>
  <c r="G54" i="1" s="1"/>
  <c r="F8" i="1"/>
  <c r="F54" i="1" s="1"/>
  <c r="B6" i="1"/>
  <c r="B48" i="1" s="1"/>
  <c r="C48" i="1" l="1"/>
  <c r="B57" i="1" s="1"/>
  <c r="B58" i="1"/>
  <c r="C46" i="2"/>
  <c r="D46" i="2" s="1"/>
  <c r="J49" i="2"/>
  <c r="K49" i="2" s="1"/>
  <c r="B59" i="1" l="1"/>
</calcChain>
</file>

<file path=xl/sharedStrings.xml><?xml version="1.0" encoding="utf-8"?>
<sst xmlns="http://schemas.openxmlformats.org/spreadsheetml/2006/main" count="193" uniqueCount="106">
  <si>
    <t>Revenue</t>
  </si>
  <si>
    <t>Notes</t>
  </si>
  <si>
    <t>Expenses</t>
  </si>
  <si>
    <t>Description</t>
  </si>
  <si>
    <t>Proposed Budget 2024-25</t>
  </si>
  <si>
    <t>Actual 2024-25</t>
  </si>
  <si>
    <t>Gaming Grant</t>
  </si>
  <si>
    <t xml:space="preserve">Student Allotments  </t>
  </si>
  <si>
    <r>
      <rPr>
        <sz val="10"/>
        <color theme="1"/>
        <rFont val="Calibri"/>
      </rPr>
      <t xml:space="preserve">Gaming Grant ($20/student x </t>
    </r>
    <r>
      <rPr>
        <sz val="10"/>
        <color rgb="FFFF0000"/>
        <rFont val="Calibri"/>
      </rPr>
      <t>416</t>
    </r>
    <r>
      <rPr>
        <sz val="10"/>
        <color theme="1"/>
        <rFont val="Calibri"/>
      </rPr>
      <t xml:space="preserve"> students)</t>
    </r>
  </si>
  <si>
    <r>
      <rPr>
        <sz val="10"/>
        <color theme="1"/>
        <rFont val="Calibri"/>
      </rPr>
      <t>Class Allotments ($17/student x</t>
    </r>
    <r>
      <rPr>
        <sz val="10"/>
        <color rgb="FFFF0000"/>
        <rFont val="Calibri"/>
      </rPr>
      <t xml:space="preserve"> 416 </t>
    </r>
    <r>
      <rPr>
        <sz val="10"/>
        <color theme="1"/>
        <rFont val="Calibri"/>
      </rPr>
      <t>students)</t>
    </r>
  </si>
  <si>
    <t>Sub Total</t>
  </si>
  <si>
    <t>Grade 5 Celebration ($8/student x 70 students)</t>
  </si>
  <si>
    <t>Student Lunch Monitors</t>
  </si>
  <si>
    <t>Fundraising Initiatives</t>
  </si>
  <si>
    <t>Craft Fair (Tables, Raffle, Concession, Bake Sale)</t>
  </si>
  <si>
    <t xml:space="preserve">Parent Donation Request </t>
  </si>
  <si>
    <t>In School Programs</t>
  </si>
  <si>
    <t>Grocery Cards ( Fairways)</t>
  </si>
  <si>
    <t>Arts Starts Program</t>
  </si>
  <si>
    <t>Monk's School Supplies</t>
  </si>
  <si>
    <t>Student Enrichment Programming</t>
  </si>
  <si>
    <t>Soap Exchange</t>
  </si>
  <si>
    <t>Music</t>
  </si>
  <si>
    <t>Cobs</t>
  </si>
  <si>
    <t>Created by Kids</t>
  </si>
  <si>
    <t>Winter Greenery - poinsettias / Growing Smiles</t>
  </si>
  <si>
    <t>School Supplies and Equipment</t>
  </si>
  <si>
    <t>Purdy's Chocolates - Winter</t>
  </si>
  <si>
    <t>Emergency Preparedness (Earthquake food supplies)</t>
  </si>
  <si>
    <t xml:space="preserve">Purdy's Chocolates - Spring </t>
  </si>
  <si>
    <t>Extra food &amp; supplies for children</t>
  </si>
  <si>
    <r>
      <rPr>
        <sz val="10"/>
        <color theme="1"/>
        <rFont val="Calibri"/>
      </rPr>
      <t>Finn and Izzy's Give Back to School</t>
    </r>
    <r>
      <rPr>
        <sz val="10"/>
        <color rgb="FFFF0000"/>
        <rFont val="Calibri"/>
      </rPr>
      <t xml:space="preserve"> </t>
    </r>
  </si>
  <si>
    <t>Resource Room</t>
  </si>
  <si>
    <t>Mabel's Labels Inc</t>
  </si>
  <si>
    <t>Library</t>
  </si>
  <si>
    <t>Doncaster Spirit Wear/Gr5 Fundraiser</t>
  </si>
  <si>
    <t>Kiln Supplies, knitting</t>
  </si>
  <si>
    <t>WestCoast Seeds Fundraiser</t>
  </si>
  <si>
    <t>Play Group Equipment (balls, hula hoops, etc)</t>
  </si>
  <si>
    <t>Spring Flower Fundraiser/ Devry</t>
  </si>
  <si>
    <t>Indoor Learning - including makerspace</t>
  </si>
  <si>
    <t>TruEarth Fundrasier</t>
  </si>
  <si>
    <t>Outdoor learning</t>
  </si>
  <si>
    <t>Pizza Family Fundraiser / Panago</t>
  </si>
  <si>
    <t>School Fundraising Events</t>
  </si>
  <si>
    <t>PAC Expenses</t>
  </si>
  <si>
    <t>Back to School Picnic</t>
  </si>
  <si>
    <t xml:space="preserve">Miscellaneous, Meetings, Socials </t>
  </si>
  <si>
    <t>Halloween Dance</t>
  </si>
  <si>
    <t>Staff Appreciation  &amp; Staff Year End Breakfast</t>
  </si>
  <si>
    <t>Movie Nights</t>
  </si>
  <si>
    <t>Banking fees</t>
  </si>
  <si>
    <t>Bingo Night</t>
  </si>
  <si>
    <t xml:space="preserve">Yard/Garage Sale </t>
  </si>
  <si>
    <t>School Events (non-fundraising)</t>
  </si>
  <si>
    <t xml:space="preserve">End of Year Picnic BBQ (also expense) </t>
  </si>
  <si>
    <t>Back to school Picnic</t>
  </si>
  <si>
    <t>End of Year Picnic BBQ (see revenue)</t>
  </si>
  <si>
    <t>PAC Lunch</t>
  </si>
  <si>
    <t>Fun Day</t>
  </si>
  <si>
    <t xml:space="preserve">Fun Lunch program </t>
  </si>
  <si>
    <t>Walk / Bike to School - Active Transportation Activities</t>
  </si>
  <si>
    <t>Miscellaneous</t>
  </si>
  <si>
    <t>Parent Education</t>
  </si>
  <si>
    <t>SD 61 Parent Education Grant (if available)</t>
  </si>
  <si>
    <t>Parent Education (portion to be paid from SD grant)</t>
  </si>
  <si>
    <t>Interest (GICs) - matures 6/25</t>
  </si>
  <si>
    <t>Total</t>
  </si>
  <si>
    <t>Special Projects</t>
  </si>
  <si>
    <t>Laminator</t>
  </si>
  <si>
    <t>General Account Balance as of 01 Sept., 2025</t>
  </si>
  <si>
    <t>School supplies reimbursement</t>
  </si>
  <si>
    <t>Gaming Account Balance as of 01 Sept</t>
  </si>
  <si>
    <t>Spirit Wear items in inventory</t>
  </si>
  <si>
    <t>PAC SD61 Account</t>
  </si>
  <si>
    <t>PayPal Account</t>
  </si>
  <si>
    <t>Total:</t>
  </si>
  <si>
    <t>Cash on hand (float in safe)</t>
  </si>
  <si>
    <t>Revenue surplus</t>
  </si>
  <si>
    <t>Expenses shortfall</t>
  </si>
  <si>
    <t>Net year surplus (deficit)</t>
  </si>
  <si>
    <t>Proposed Budget 2023-24</t>
  </si>
  <si>
    <t>2023-24 Actual (YTD)</t>
  </si>
  <si>
    <t>Difference</t>
  </si>
  <si>
    <t xml:space="preserve">2022-23 Actual </t>
  </si>
  <si>
    <t>Budget 2022-23?? 23-24?</t>
  </si>
  <si>
    <r>
      <rPr>
        <sz val="10"/>
        <color theme="1"/>
        <rFont val="Calibri"/>
      </rPr>
      <t xml:space="preserve">Gaming Grant ($20/student x </t>
    </r>
    <r>
      <rPr>
        <sz val="10"/>
        <color rgb="FFFF0000"/>
        <rFont val="Calibri"/>
      </rPr>
      <t>416</t>
    </r>
    <r>
      <rPr>
        <sz val="10"/>
        <color theme="1"/>
        <rFont val="Calibri"/>
      </rPr>
      <t xml:space="preserve"> students)</t>
    </r>
  </si>
  <si>
    <r>
      <rPr>
        <sz val="10"/>
        <color theme="1"/>
        <rFont val="Calibri"/>
      </rPr>
      <t>Class Allotments ($15/student x</t>
    </r>
    <r>
      <rPr>
        <sz val="10"/>
        <color rgb="FFFF0000"/>
        <rFont val="Calibri"/>
      </rPr>
      <t xml:space="preserve"> 412 </t>
    </r>
    <r>
      <rPr>
        <sz val="10"/>
        <color theme="1"/>
        <rFont val="Calibri"/>
      </rPr>
      <t>students)</t>
    </r>
  </si>
  <si>
    <t>Winter Greenery - poinsettias</t>
  </si>
  <si>
    <r>
      <rPr>
        <sz val="10"/>
        <color theme="1"/>
        <rFont val="Calibri"/>
      </rPr>
      <t>Finn and Izzy's Give Back to School</t>
    </r>
    <r>
      <rPr>
        <sz val="10"/>
        <color rgb="FFFF0000"/>
        <rFont val="Calibri"/>
      </rPr>
      <t xml:space="preserve"> </t>
    </r>
  </si>
  <si>
    <t>Kiln Supplies</t>
  </si>
  <si>
    <t>Spring Flower Fundraiser</t>
  </si>
  <si>
    <r>
      <rPr>
        <sz val="10"/>
        <color theme="1"/>
        <rFont val="Calibri"/>
      </rPr>
      <t xml:space="preserve">Pizza Family Fundraiser </t>
    </r>
    <r>
      <rPr>
        <sz val="10"/>
        <color rgb="FFFF0000"/>
        <rFont val="Calibri"/>
      </rPr>
      <t xml:space="preserve"> </t>
    </r>
  </si>
  <si>
    <t>Movie Night</t>
  </si>
  <si>
    <t>Movie Night #2</t>
  </si>
  <si>
    <t>Community Garage Sale (Bake Sale &amp; Table Sales)</t>
  </si>
  <si>
    <t>End of Year Picnic</t>
  </si>
  <si>
    <t>Lunch program (Sept - Jan)</t>
  </si>
  <si>
    <t>Interest (GICs)</t>
  </si>
  <si>
    <t>773.25 (not incl.)</t>
  </si>
  <si>
    <t>General Account Balance as of 05 Feb., 2024</t>
  </si>
  <si>
    <t>Gaming Account Balance as of 05 Feb. 2024</t>
  </si>
  <si>
    <t>(estimated)</t>
  </si>
  <si>
    <t xml:space="preserve">GIC </t>
  </si>
  <si>
    <t>Total DPAC Holdings as of 20 May 2024:</t>
  </si>
  <si>
    <t>DPAC End of Year Budget, 2024-25 Fiscal Year, Corrected 20 Nov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</si>
</sst>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$&quot;#,##0.00"/>
    <numFmt numFmtId="165" formatCode="\$#,##0.00"/>
    <numFmt numFmtId="166" formatCode="&quot;$&quot;#,##0.00_);[Red]\(&quot;$&quot;#,##0.00\)"/>
  </numFmts>
  <fonts count="15" x14ac:knownFonts="1">
    <font>
      <sz val="11"/>
      <color theme="1"/>
      <name val="Calibri"/>
      <scheme val="minor"/>
    </font>
    <font>
      <b/>
      <sz val="10"/>
      <color theme="1"/>
      <name val="Calibri"/>
    </font>
    <font>
      <b/>
      <sz val="11"/>
      <color theme="1"/>
      <name val="Calibri"/>
    </font>
    <font>
      <sz val="11"/>
      <color theme="1"/>
      <name val="Calibri"/>
    </font>
    <font>
      <sz val="11"/>
      <color theme="1"/>
      <name val="Calibri"/>
    </font>
    <font>
      <sz val="10"/>
      <color theme="1"/>
      <name val="Calibri"/>
    </font>
    <font>
      <sz val="10"/>
      <color rgb="FF000000"/>
      <name val="Calibri"/>
    </font>
    <font>
      <strike/>
      <sz val="10"/>
      <color theme="1"/>
      <name val="Calibri"/>
    </font>
    <font>
      <sz val="10"/>
      <color rgb="FF7F7F7F"/>
      <name val="Calibri"/>
    </font>
    <font>
      <sz val="10"/>
      <color rgb="FF222222"/>
      <name val="Calibri"/>
    </font>
    <font>
      <sz val="11"/>
      <color theme="1"/>
      <name val="Calibri"/>
      <scheme val="minor"/>
    </font>
    <font>
      <sz val="14"/>
      <color rgb="FF000000"/>
      <name val="Arial"/>
    </font>
    <font>
      <sz val="11"/>
      <color rgb="FF1F497D"/>
      <name val="Calibri"/>
    </font>
    <font>
      <sz val="10"/>
      <color rgb="FFFF0000"/>
      <name val="Calibri"/>
    </font>
    <font>
      <b/>
      <sz val="10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A5A5A5"/>
        <bgColor rgb="FFA5A5A5"/>
      </patternFill>
    </fill>
    <fill>
      <patternFill patternType="solid">
        <fgColor rgb="FFCFE2F3"/>
        <bgColor rgb="FFCFE2F3"/>
      </patternFill>
    </fill>
    <fill>
      <patternFill patternType="solid">
        <fgColor rgb="FFFFFFFF"/>
        <bgColor rgb="FFFFFFFF"/>
      </patternFill>
    </fill>
  </fills>
  <borders count="3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/>
      <top/>
      <bottom/>
      <diagonal/>
    </border>
    <border>
      <left/>
      <right style="thick">
        <color rgb="FF000000"/>
      </right>
      <top/>
      <bottom/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medium">
        <color indexed="64"/>
      </bottom>
      <diagonal/>
    </border>
  </borders>
  <cellStyleXfs count="1">
    <xf numFmtId="0" fontId="0" fillId="0" borderId="0"/>
  </cellStyleXfs>
  <cellXfs count="107">
    <xf numFmtId="0" fontId="0" fillId="0" borderId="0" xfId="0"/>
    <xf numFmtId="0" fontId="1" fillId="2" borderId="0" xfId="0" applyFont="1" applyFill="1"/>
    <xf numFmtId="0" fontId="2" fillId="2" borderId="0" xfId="0" applyFont="1" applyFill="1" applyAlignment="1">
      <alignment horizontal="center" wrapText="1"/>
    </xf>
    <xf numFmtId="0" fontId="1" fillId="2" borderId="0" xfId="0" applyFont="1" applyFill="1" applyAlignment="1">
      <alignment horizontal="center" wrapText="1"/>
    </xf>
    <xf numFmtId="0" fontId="3" fillId="2" borderId="0" xfId="0" applyFont="1" applyFill="1"/>
    <xf numFmtId="0" fontId="1" fillId="3" borderId="1" xfId="0" applyFont="1" applyFill="1" applyBorder="1"/>
    <xf numFmtId="0" fontId="2" fillId="4" borderId="2" xfId="0" applyFont="1" applyFill="1" applyBorder="1" applyAlignment="1">
      <alignment horizontal="center" wrapText="1"/>
    </xf>
    <xf numFmtId="0" fontId="1" fillId="3" borderId="3" xfId="0" applyFont="1" applyFill="1" applyBorder="1"/>
    <xf numFmtId="0" fontId="1" fillId="4" borderId="4" xfId="0" applyFont="1" applyFill="1" applyBorder="1" applyAlignment="1">
      <alignment horizontal="center" wrapText="1"/>
    </xf>
    <xf numFmtId="0" fontId="1" fillId="0" borderId="5" xfId="0" applyFont="1" applyBorder="1"/>
    <xf numFmtId="164" fontId="4" fillId="4" borderId="6" xfId="0" applyNumberFormat="1" applyFont="1" applyFill="1" applyBorder="1"/>
    <xf numFmtId="164" fontId="5" fillId="0" borderId="7" xfId="0" applyNumberFormat="1" applyFont="1" applyBorder="1"/>
    <xf numFmtId="0" fontId="5" fillId="0" borderId="5" xfId="0" applyFont="1" applyBorder="1"/>
    <xf numFmtId="164" fontId="4" fillId="4" borderId="6" xfId="0" applyNumberFormat="1" applyFont="1" applyFill="1" applyBorder="1" applyAlignment="1">
      <alignment horizontal="right"/>
    </xf>
    <xf numFmtId="165" fontId="5" fillId="0" borderId="8" xfId="0" applyNumberFormat="1" applyFont="1" applyBorder="1"/>
    <xf numFmtId="0" fontId="3" fillId="0" borderId="0" xfId="0" applyFont="1"/>
    <xf numFmtId="0" fontId="1" fillId="0" borderId="5" xfId="0" applyFont="1" applyBorder="1" applyAlignment="1">
      <alignment horizontal="right"/>
    </xf>
    <xf numFmtId="164" fontId="2" fillId="4" borderId="6" xfId="0" applyNumberFormat="1" applyFont="1" applyFill="1" applyBorder="1" applyAlignment="1">
      <alignment horizontal="right"/>
    </xf>
    <xf numFmtId="164" fontId="1" fillId="0" borderId="7" xfId="0" applyNumberFormat="1" applyFont="1" applyBorder="1"/>
    <xf numFmtId="0" fontId="4" fillId="4" borderId="6" xfId="0" applyFont="1" applyFill="1" applyBorder="1"/>
    <xf numFmtId="0" fontId="5" fillId="0" borderId="7" xfId="0" applyFont="1" applyBorder="1"/>
    <xf numFmtId="0" fontId="7" fillId="0" borderId="5" xfId="0" applyFont="1" applyBorder="1"/>
    <xf numFmtId="164" fontId="5" fillId="0" borderId="8" xfId="0" applyNumberFormat="1" applyFont="1" applyBorder="1"/>
    <xf numFmtId="164" fontId="5" fillId="0" borderId="5" xfId="0" applyNumberFormat="1" applyFont="1" applyBorder="1"/>
    <xf numFmtId="164" fontId="5" fillId="2" borderId="7" xfId="0" applyNumberFormat="1" applyFont="1" applyFill="1" applyBorder="1"/>
    <xf numFmtId="164" fontId="5" fillId="0" borderId="9" xfId="0" applyNumberFormat="1" applyFont="1" applyBorder="1"/>
    <xf numFmtId="164" fontId="8" fillId="0" borderId="7" xfId="0" applyNumberFormat="1" applyFont="1" applyBorder="1"/>
    <xf numFmtId="164" fontId="6" fillId="2" borderId="7" xfId="0" applyNumberFormat="1" applyFont="1" applyFill="1" applyBorder="1"/>
    <xf numFmtId="164" fontId="9" fillId="5" borderId="7" xfId="0" applyNumberFormat="1" applyFont="1" applyFill="1" applyBorder="1"/>
    <xf numFmtId="164" fontId="4" fillId="0" borderId="7" xfId="0" applyNumberFormat="1" applyFont="1" applyBorder="1"/>
    <xf numFmtId="0" fontId="5" fillId="0" borderId="5" xfId="0" applyFont="1" applyBorder="1" applyAlignment="1">
      <alignment horizontal="left"/>
    </xf>
    <xf numFmtId="164" fontId="1" fillId="4" borderId="6" xfId="0" applyNumberFormat="1" applyFont="1" applyFill="1" applyBorder="1"/>
    <xf numFmtId="164" fontId="2" fillId="2" borderId="10" xfId="0" applyNumberFormat="1" applyFont="1" applyFill="1" applyBorder="1" applyAlignment="1">
      <alignment horizontal="right"/>
    </xf>
    <xf numFmtId="0" fontId="5" fillId="0" borderId="11" xfId="0" applyFont="1" applyBorder="1"/>
    <xf numFmtId="164" fontId="2" fillId="0" borderId="7" xfId="0" applyNumberFormat="1" applyFont="1" applyBorder="1"/>
    <xf numFmtId="164" fontId="2" fillId="0" borderId="8" xfId="0" applyNumberFormat="1" applyFont="1" applyBorder="1"/>
    <xf numFmtId="0" fontId="1" fillId="0" borderId="12" xfId="0" applyFont="1" applyBorder="1"/>
    <xf numFmtId="164" fontId="4" fillId="0" borderId="0" xfId="0" applyNumberFormat="1" applyFont="1"/>
    <xf numFmtId="0" fontId="2" fillId="0" borderId="13" xfId="0" applyFont="1" applyBorder="1"/>
    <xf numFmtId="166" fontId="3" fillId="0" borderId="14" xfId="0" applyNumberFormat="1" applyFont="1" applyBorder="1" applyAlignment="1">
      <alignment horizontal="right"/>
    </xf>
    <xf numFmtId="4" fontId="4" fillId="0" borderId="0" xfId="0" applyNumberFormat="1" applyFont="1"/>
    <xf numFmtId="0" fontId="2" fillId="0" borderId="15" xfId="0" applyFont="1" applyBorder="1"/>
    <xf numFmtId="166" fontId="3" fillId="5" borderId="16" xfId="0" applyNumberFormat="1" applyFont="1" applyFill="1" applyBorder="1" applyAlignment="1">
      <alignment horizontal="right"/>
    </xf>
    <xf numFmtId="0" fontId="5" fillId="0" borderId="0" xfId="0" applyFont="1"/>
    <xf numFmtId="166" fontId="5" fillId="0" borderId="16" xfId="0" applyNumberFormat="1" applyFont="1" applyBorder="1" applyAlignment="1">
      <alignment horizontal="right"/>
    </xf>
    <xf numFmtId="166" fontId="5" fillId="0" borderId="0" xfId="0" applyNumberFormat="1" applyFont="1" applyAlignment="1">
      <alignment horizontal="right"/>
    </xf>
    <xf numFmtId="0" fontId="1" fillId="0" borderId="17" xfId="0" applyFont="1" applyBorder="1"/>
    <xf numFmtId="164" fontId="5" fillId="0" borderId="18" xfId="0" applyNumberFormat="1" applyFont="1" applyBorder="1"/>
    <xf numFmtId="166" fontId="1" fillId="0" borderId="0" xfId="0" applyNumberFormat="1" applyFont="1"/>
    <xf numFmtId="0" fontId="10" fillId="0" borderId="0" xfId="0" applyFont="1"/>
    <xf numFmtId="164" fontId="10" fillId="0" borderId="0" xfId="0" applyNumberFormat="1" applyFont="1"/>
    <xf numFmtId="0" fontId="1" fillId="2" borderId="19" xfId="0" applyFont="1" applyFill="1" applyBorder="1" applyAlignment="1">
      <alignment horizontal="center" wrapText="1"/>
    </xf>
    <xf numFmtId="0" fontId="1" fillId="3" borderId="20" xfId="0" applyFont="1" applyFill="1" applyBorder="1" applyAlignment="1">
      <alignment horizontal="center" wrapText="1"/>
    </xf>
    <xf numFmtId="0" fontId="1" fillId="3" borderId="11" xfId="0" applyFont="1" applyFill="1" applyBorder="1" applyAlignment="1">
      <alignment horizontal="center" wrapText="1"/>
    </xf>
    <xf numFmtId="0" fontId="1" fillId="3" borderId="21" xfId="0" applyFont="1" applyFill="1" applyBorder="1" applyAlignment="1">
      <alignment horizontal="center" wrapText="1"/>
    </xf>
    <xf numFmtId="0" fontId="1" fillId="0" borderId="10" xfId="0" applyFont="1" applyBorder="1"/>
    <xf numFmtId="164" fontId="5" fillId="0" borderId="22" xfId="0" applyNumberFormat="1" applyFont="1" applyBorder="1" applyAlignment="1">
      <alignment wrapText="1"/>
    </xf>
    <xf numFmtId="0" fontId="5" fillId="0" borderId="10" xfId="0" applyFont="1" applyBorder="1"/>
    <xf numFmtId="165" fontId="5" fillId="0" borderId="0" xfId="0" applyNumberFormat="1" applyFont="1"/>
    <xf numFmtId="164" fontId="5" fillId="0" borderId="22" xfId="0" applyNumberFormat="1" applyFont="1" applyBorder="1"/>
    <xf numFmtId="0" fontId="1" fillId="0" borderId="10" xfId="0" applyFont="1" applyBorder="1" applyAlignment="1">
      <alignment horizontal="right"/>
    </xf>
    <xf numFmtId="164" fontId="1" fillId="0" borderId="12" xfId="0" applyNumberFormat="1" applyFont="1" applyBorder="1"/>
    <xf numFmtId="164" fontId="1" fillId="0" borderId="5" xfId="0" applyNumberFormat="1" applyFont="1" applyBorder="1"/>
    <xf numFmtId="0" fontId="6" fillId="0" borderId="10" xfId="0" applyFont="1" applyBorder="1"/>
    <xf numFmtId="164" fontId="5" fillId="0" borderId="0" xfId="0" applyNumberFormat="1" applyFont="1"/>
    <xf numFmtId="164" fontId="5" fillId="0" borderId="10" xfId="0" applyNumberFormat="1" applyFont="1" applyBorder="1"/>
    <xf numFmtId="164" fontId="5" fillId="2" borderId="5" xfId="0" applyNumberFormat="1" applyFont="1" applyFill="1" applyBorder="1"/>
    <xf numFmtId="164" fontId="5" fillId="0" borderId="23" xfId="0" applyNumberFormat="1" applyFont="1" applyBorder="1"/>
    <xf numFmtId="164" fontId="8" fillId="0" borderId="5" xfId="0" applyNumberFormat="1" applyFont="1" applyBorder="1"/>
    <xf numFmtId="164" fontId="6" fillId="2" borderId="5" xfId="0" applyNumberFormat="1" applyFont="1" applyFill="1" applyBorder="1"/>
    <xf numFmtId="164" fontId="9" fillId="5" borderId="5" xfId="0" applyNumberFormat="1" applyFont="1" applyFill="1" applyBorder="1"/>
    <xf numFmtId="164" fontId="4" fillId="0" borderId="5" xfId="0" applyNumberFormat="1" applyFont="1" applyBorder="1"/>
    <xf numFmtId="0" fontId="5" fillId="0" borderId="10" xfId="0" applyFont="1" applyBorder="1" applyAlignment="1">
      <alignment horizontal="left"/>
    </xf>
    <xf numFmtId="164" fontId="5" fillId="0" borderId="12" xfId="0" applyNumberFormat="1" applyFont="1" applyBorder="1"/>
    <xf numFmtId="164" fontId="1" fillId="0" borderId="22" xfId="0" applyNumberFormat="1" applyFont="1" applyBorder="1"/>
    <xf numFmtId="0" fontId="7" fillId="0" borderId="10" xfId="0" applyFont="1" applyBorder="1"/>
    <xf numFmtId="0" fontId="4" fillId="0" borderId="9" xfId="0" applyFont="1" applyBorder="1"/>
    <xf numFmtId="0" fontId="1" fillId="0" borderId="24" xfId="0" applyFont="1" applyBorder="1" applyAlignment="1">
      <alignment horizontal="right"/>
    </xf>
    <xf numFmtId="164" fontId="2" fillId="4" borderId="25" xfId="0" applyNumberFormat="1" applyFont="1" applyFill="1" applyBorder="1" applyAlignment="1">
      <alignment horizontal="right"/>
    </xf>
    <xf numFmtId="164" fontId="1" fillId="0" borderId="26" xfId="0" applyNumberFormat="1" applyFont="1" applyBorder="1"/>
    <xf numFmtId="164" fontId="5" fillId="0" borderId="26" xfId="0" applyNumberFormat="1" applyFont="1" applyBorder="1"/>
    <xf numFmtId="166" fontId="5" fillId="0" borderId="14" xfId="0" applyNumberFormat="1" applyFont="1" applyBorder="1" applyAlignment="1">
      <alignment horizontal="right"/>
    </xf>
    <xf numFmtId="4" fontId="11" fillId="0" borderId="0" xfId="0" applyNumberFormat="1" applyFont="1"/>
    <xf numFmtId="0" fontId="4" fillId="0" borderId="10" xfId="0" applyFont="1" applyBorder="1"/>
    <xf numFmtId="166" fontId="5" fillId="2" borderId="16" xfId="0" applyNumberFormat="1" applyFont="1" applyFill="1" applyBorder="1" applyAlignment="1">
      <alignment horizontal="right"/>
    </xf>
    <xf numFmtId="164" fontId="5" fillId="0" borderId="27" xfId="0" applyNumberFormat="1" applyFont="1" applyBorder="1"/>
    <xf numFmtId="166" fontId="12" fillId="0" borderId="0" xfId="0" applyNumberFormat="1" applyFont="1"/>
    <xf numFmtId="0" fontId="5" fillId="0" borderId="17" xfId="0" applyFont="1" applyBorder="1"/>
    <xf numFmtId="0" fontId="5" fillId="0" borderId="18" xfId="0" applyFont="1" applyBorder="1"/>
    <xf numFmtId="0" fontId="10" fillId="0" borderId="12" xfId="0" applyFont="1" applyBorder="1"/>
    <xf numFmtId="0" fontId="5" fillId="0" borderId="12" xfId="0" applyFont="1" applyBorder="1"/>
    <xf numFmtId="0" fontId="1" fillId="0" borderId="12" xfId="0" applyFont="1" applyBorder="1" applyAlignment="1">
      <alignment horizontal="right"/>
    </xf>
    <xf numFmtId="0" fontId="6" fillId="0" borderId="12" xfId="0" applyFont="1" applyBorder="1"/>
    <xf numFmtId="0" fontId="5" fillId="0" borderId="12" xfId="0" applyFont="1" applyBorder="1" applyAlignment="1">
      <alignment horizontal="left"/>
    </xf>
    <xf numFmtId="0" fontId="4" fillId="0" borderId="12" xfId="0" applyFont="1" applyBorder="1"/>
    <xf numFmtId="0" fontId="1" fillId="3" borderId="28" xfId="0" applyFont="1" applyFill="1" applyBorder="1" applyAlignment="1">
      <alignment horizontal="center" wrapText="1"/>
    </xf>
    <xf numFmtId="0" fontId="1" fillId="4" borderId="29" xfId="0" applyFont="1" applyFill="1" applyBorder="1" applyAlignment="1">
      <alignment horizontal="center" wrapText="1"/>
    </xf>
    <xf numFmtId="164" fontId="4" fillId="4" borderId="30" xfId="0" applyNumberFormat="1" applyFont="1" applyFill="1" applyBorder="1"/>
    <xf numFmtId="164" fontId="4" fillId="4" borderId="30" xfId="0" applyNumberFormat="1" applyFont="1" applyFill="1" applyBorder="1" applyAlignment="1">
      <alignment horizontal="right"/>
    </xf>
    <xf numFmtId="164" fontId="2" fillId="4" borderId="30" xfId="0" applyNumberFormat="1" applyFont="1" applyFill="1" applyBorder="1" applyAlignment="1">
      <alignment horizontal="right"/>
    </xf>
    <xf numFmtId="164" fontId="1" fillId="4" borderId="30" xfId="0" applyNumberFormat="1" applyFont="1" applyFill="1" applyBorder="1"/>
    <xf numFmtId="164" fontId="4" fillId="4" borderId="31" xfId="0" applyNumberFormat="1" applyFont="1" applyFill="1" applyBorder="1"/>
    <xf numFmtId="164" fontId="4" fillId="4" borderId="32" xfId="0" applyNumberFormat="1" applyFont="1" applyFill="1" applyBorder="1" applyAlignment="1">
      <alignment horizontal="right"/>
    </xf>
    <xf numFmtId="0" fontId="10" fillId="4" borderId="33" xfId="0" applyFont="1" applyFill="1" applyBorder="1"/>
    <xf numFmtId="0" fontId="10" fillId="4" borderId="30" xfId="0" applyFont="1" applyFill="1" applyBorder="1"/>
    <xf numFmtId="164" fontId="2" fillId="4" borderId="34" xfId="0" applyNumberFormat="1" applyFont="1" applyFill="1" applyBorder="1" applyAlignment="1">
      <alignment horizontal="right"/>
    </xf>
    <xf numFmtId="0" fontId="14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I67"/>
  <sheetViews>
    <sheetView tabSelected="1" workbookViewId="0">
      <selection activeCell="A2" sqref="A2"/>
    </sheetView>
  </sheetViews>
  <sheetFormatPr defaultColWidth="14.44140625" defaultRowHeight="15" customHeight="1" x14ac:dyDescent="0.3"/>
  <cols>
    <col min="1" max="1" width="42.33203125" customWidth="1"/>
    <col min="2" max="2" width="16" customWidth="1"/>
    <col min="4" max="4" width="15.6640625" customWidth="1"/>
    <col min="5" max="5" width="42.109375" customWidth="1"/>
  </cols>
  <sheetData>
    <row r="1" spans="1:9" ht="14.4" x14ac:dyDescent="0.3">
      <c r="A1" s="106" t="s">
        <v>105</v>
      </c>
      <c r="B1" s="2"/>
      <c r="C1" s="3"/>
      <c r="D1" s="4"/>
      <c r="E1" s="1"/>
      <c r="F1" s="3"/>
      <c r="G1" s="3"/>
      <c r="H1" s="4"/>
      <c r="I1" s="4"/>
    </row>
    <row r="2" spans="1:9" thickBot="1" x14ac:dyDescent="0.35">
      <c r="A2" s="1" t="s">
        <v>0</v>
      </c>
      <c r="B2" s="2"/>
      <c r="C2" s="3"/>
      <c r="D2" s="4" t="s">
        <v>1</v>
      </c>
      <c r="E2" s="1" t="s">
        <v>2</v>
      </c>
      <c r="F2" s="3"/>
      <c r="G2" s="3"/>
      <c r="H2" s="4" t="s">
        <v>1</v>
      </c>
      <c r="I2" s="4"/>
    </row>
    <row r="3" spans="1:9" ht="28.8" x14ac:dyDescent="0.3">
      <c r="A3" s="5" t="s">
        <v>3</v>
      </c>
      <c r="B3" s="6" t="s">
        <v>4</v>
      </c>
      <c r="C3" s="6" t="s">
        <v>5</v>
      </c>
      <c r="E3" s="5" t="s">
        <v>3</v>
      </c>
      <c r="F3" s="96" t="s">
        <v>4</v>
      </c>
      <c r="G3" s="95"/>
    </row>
    <row r="4" spans="1:9" ht="14.4" x14ac:dyDescent="0.3">
      <c r="A4" s="9" t="s">
        <v>6</v>
      </c>
      <c r="B4" s="10"/>
      <c r="C4" s="11"/>
      <c r="E4" s="36" t="s">
        <v>7</v>
      </c>
      <c r="F4" s="97"/>
      <c r="G4" s="11"/>
    </row>
    <row r="5" spans="1:9" ht="14.4" x14ac:dyDescent="0.3">
      <c r="A5" s="12" t="s">
        <v>8</v>
      </c>
      <c r="B5" s="13">
        <v>8520</v>
      </c>
      <c r="C5" s="11">
        <v>8240</v>
      </c>
      <c r="E5" s="90" t="s">
        <v>9</v>
      </c>
      <c r="F5" s="98">
        <v>7072</v>
      </c>
      <c r="G5" s="14">
        <v>7443.7</v>
      </c>
      <c r="H5" s="15"/>
    </row>
    <row r="6" spans="1:9" ht="14.4" x14ac:dyDescent="0.3">
      <c r="A6" s="16" t="s">
        <v>10</v>
      </c>
      <c r="B6" s="17">
        <f>SUM(B5)</f>
        <v>8520</v>
      </c>
      <c r="C6" s="18">
        <v>8240</v>
      </c>
      <c r="E6" s="90" t="s">
        <v>11</v>
      </c>
      <c r="F6" s="98">
        <v>600</v>
      </c>
      <c r="G6" s="11">
        <v>207</v>
      </c>
      <c r="H6" s="15"/>
    </row>
    <row r="7" spans="1:9" ht="14.4" x14ac:dyDescent="0.3">
      <c r="A7" s="12"/>
      <c r="B7" s="19"/>
      <c r="C7" s="11"/>
      <c r="E7" s="90" t="s">
        <v>12</v>
      </c>
      <c r="F7" s="98">
        <v>150</v>
      </c>
      <c r="G7" s="11"/>
    </row>
    <row r="8" spans="1:9" ht="14.4" x14ac:dyDescent="0.3">
      <c r="A8" s="9" t="s">
        <v>13</v>
      </c>
      <c r="B8" s="10"/>
      <c r="C8" s="11"/>
      <c r="E8" s="91" t="s">
        <v>10</v>
      </c>
      <c r="F8" s="99">
        <f t="shared" ref="F8:G8" si="0">SUM(F5:F7)</f>
        <v>7822</v>
      </c>
      <c r="G8" s="18">
        <f t="shared" si="0"/>
        <v>7650.7</v>
      </c>
    </row>
    <row r="9" spans="1:9" ht="14.4" x14ac:dyDescent="0.3">
      <c r="A9" s="12" t="s">
        <v>14</v>
      </c>
      <c r="B9" s="13">
        <v>7000</v>
      </c>
      <c r="C9" s="11">
        <v>8136.25</v>
      </c>
      <c r="E9" s="90"/>
      <c r="F9" s="97"/>
      <c r="G9" s="20"/>
    </row>
    <row r="10" spans="1:9" ht="14.4" x14ac:dyDescent="0.3">
      <c r="A10" s="12" t="s">
        <v>15</v>
      </c>
      <c r="B10" s="13">
        <v>0</v>
      </c>
      <c r="C10" s="11"/>
      <c r="E10" s="36" t="s">
        <v>16</v>
      </c>
      <c r="F10" s="97"/>
      <c r="G10" s="20"/>
    </row>
    <row r="11" spans="1:9" ht="14.4" x14ac:dyDescent="0.3">
      <c r="A11" s="12" t="s">
        <v>17</v>
      </c>
      <c r="B11" s="13">
        <v>400</v>
      </c>
      <c r="C11" s="11">
        <v>100</v>
      </c>
      <c r="E11" s="92" t="s">
        <v>18</v>
      </c>
      <c r="F11" s="98">
        <v>1500</v>
      </c>
      <c r="G11" s="11"/>
    </row>
    <row r="12" spans="1:9" ht="14.4" x14ac:dyDescent="0.3">
      <c r="A12" s="21" t="s">
        <v>19</v>
      </c>
      <c r="B12" s="13">
        <v>0</v>
      </c>
      <c r="C12" s="22"/>
      <c r="E12" s="90" t="s">
        <v>20</v>
      </c>
      <c r="F12" s="98">
        <v>400</v>
      </c>
      <c r="G12" s="11"/>
    </row>
    <row r="13" spans="1:9" ht="14.4" x14ac:dyDescent="0.3">
      <c r="A13" s="23" t="s">
        <v>21</v>
      </c>
      <c r="B13" s="13">
        <v>0</v>
      </c>
      <c r="C13" s="11">
        <v>0</v>
      </c>
      <c r="E13" s="90" t="s">
        <v>22</v>
      </c>
      <c r="F13" s="98">
        <v>500</v>
      </c>
      <c r="G13" s="11">
        <v>117.49</v>
      </c>
    </row>
    <row r="14" spans="1:9" ht="14.4" x14ac:dyDescent="0.3">
      <c r="A14" s="21" t="s">
        <v>23</v>
      </c>
      <c r="B14" s="13">
        <v>0</v>
      </c>
      <c r="C14" s="24"/>
      <c r="E14" s="91" t="s">
        <v>10</v>
      </c>
      <c r="F14" s="99">
        <f>SUM(F11:F13)</f>
        <v>2400</v>
      </c>
      <c r="G14" s="18">
        <f>SUM(G11:G13)</f>
        <v>117.49</v>
      </c>
    </row>
    <row r="15" spans="1:9" ht="14.4" x14ac:dyDescent="0.3">
      <c r="A15" s="12" t="s">
        <v>24</v>
      </c>
      <c r="B15" s="13">
        <v>3000</v>
      </c>
      <c r="C15" s="25">
        <v>2834.1</v>
      </c>
      <c r="E15" s="90"/>
      <c r="F15" s="97"/>
      <c r="G15" s="26"/>
    </row>
    <row r="16" spans="1:9" ht="14.4" x14ac:dyDescent="0.3">
      <c r="A16" s="12" t="s">
        <v>25</v>
      </c>
      <c r="B16" s="13">
        <v>600</v>
      </c>
      <c r="C16" s="27">
        <v>194</v>
      </c>
      <c r="E16" s="36" t="s">
        <v>26</v>
      </c>
      <c r="F16" s="97"/>
      <c r="G16" s="11"/>
    </row>
    <row r="17" spans="1:8" ht="14.4" x14ac:dyDescent="0.3">
      <c r="A17" s="12" t="s">
        <v>27</v>
      </c>
      <c r="B17" s="13">
        <v>1100</v>
      </c>
      <c r="C17" s="28">
        <v>1772.14</v>
      </c>
      <c r="E17" s="90" t="s">
        <v>28</v>
      </c>
      <c r="F17" s="98">
        <v>200</v>
      </c>
      <c r="G17" s="24"/>
    </row>
    <row r="18" spans="1:8" ht="14.4" x14ac:dyDescent="0.3">
      <c r="A18" s="12" t="s">
        <v>29</v>
      </c>
      <c r="B18" s="13">
        <v>500</v>
      </c>
      <c r="C18" s="28">
        <v>285.60000000000002</v>
      </c>
      <c r="E18" s="90" t="s">
        <v>30</v>
      </c>
      <c r="F18" s="98">
        <v>0</v>
      </c>
      <c r="G18" s="24"/>
    </row>
    <row r="19" spans="1:8" ht="14.4" x14ac:dyDescent="0.3">
      <c r="A19" s="12" t="s">
        <v>31</v>
      </c>
      <c r="B19" s="13">
        <v>0</v>
      </c>
      <c r="C19" s="11"/>
      <c r="E19" s="90" t="s">
        <v>32</v>
      </c>
      <c r="F19" s="98">
        <v>1000</v>
      </c>
      <c r="G19" s="29"/>
      <c r="H19" s="15"/>
    </row>
    <row r="20" spans="1:8" ht="14.4" x14ac:dyDescent="0.3">
      <c r="A20" s="12" t="s">
        <v>33</v>
      </c>
      <c r="B20" s="13">
        <v>100</v>
      </c>
      <c r="C20" s="11">
        <f>167.04+51.79</f>
        <v>218.82999999999998</v>
      </c>
      <c r="E20" s="90" t="s">
        <v>34</v>
      </c>
      <c r="F20" s="98">
        <v>2500</v>
      </c>
      <c r="G20" s="11">
        <v>2538.89</v>
      </c>
    </row>
    <row r="21" spans="1:8" ht="14.4" x14ac:dyDescent="0.3">
      <c r="A21" s="12" t="s">
        <v>35</v>
      </c>
      <c r="B21" s="13">
        <v>500</v>
      </c>
      <c r="C21" s="22">
        <v>1773.4</v>
      </c>
      <c r="D21" s="15"/>
      <c r="E21" s="90" t="s">
        <v>36</v>
      </c>
      <c r="F21" s="98">
        <v>500</v>
      </c>
      <c r="G21" s="11">
        <f>299.04+48.7</f>
        <v>347.74</v>
      </c>
    </row>
    <row r="22" spans="1:8" ht="14.4" x14ac:dyDescent="0.3">
      <c r="A22" s="12" t="s">
        <v>37</v>
      </c>
      <c r="B22" s="13">
        <v>400</v>
      </c>
      <c r="C22" s="11"/>
      <c r="E22" s="90" t="s">
        <v>38</v>
      </c>
      <c r="F22" s="98">
        <v>500</v>
      </c>
      <c r="G22" s="11"/>
    </row>
    <row r="23" spans="1:8" ht="14.4" x14ac:dyDescent="0.3">
      <c r="A23" s="12" t="s">
        <v>39</v>
      </c>
      <c r="B23" s="13">
        <v>500</v>
      </c>
      <c r="C23" s="11">
        <v>203.7</v>
      </c>
      <c r="E23" s="90" t="s">
        <v>40</v>
      </c>
      <c r="F23" s="98">
        <v>500</v>
      </c>
      <c r="G23" s="11">
        <v>593.6</v>
      </c>
      <c r="H23" s="15"/>
    </row>
    <row r="24" spans="1:8" ht="14.4" x14ac:dyDescent="0.3">
      <c r="A24" s="12" t="s">
        <v>41</v>
      </c>
      <c r="B24" s="13">
        <v>0</v>
      </c>
      <c r="C24" s="11"/>
      <c r="E24" s="93" t="s">
        <v>42</v>
      </c>
      <c r="F24" s="98">
        <v>2000</v>
      </c>
      <c r="G24" s="11"/>
      <c r="H24" s="15"/>
    </row>
    <row r="25" spans="1:8" ht="14.4" x14ac:dyDescent="0.3">
      <c r="A25" s="12" t="s">
        <v>43</v>
      </c>
      <c r="B25" s="13">
        <v>300</v>
      </c>
      <c r="C25" s="11"/>
      <c r="E25" s="91" t="s">
        <v>10</v>
      </c>
      <c r="F25" s="100">
        <f t="shared" ref="F25:G25" si="1">SUM(F17:F24)</f>
        <v>7200</v>
      </c>
      <c r="G25" s="18">
        <f t="shared" si="1"/>
        <v>3480.23</v>
      </c>
    </row>
    <row r="26" spans="1:8" ht="14.4" x14ac:dyDescent="0.3">
      <c r="A26" s="16" t="s">
        <v>10</v>
      </c>
      <c r="B26" s="17">
        <f t="shared" ref="B26:C26" si="2">SUM(B9:B25)</f>
        <v>14400</v>
      </c>
      <c r="C26" s="32">
        <f t="shared" si="2"/>
        <v>15518.02</v>
      </c>
      <c r="E26" s="90"/>
      <c r="F26" s="97"/>
      <c r="G26" s="11"/>
    </row>
    <row r="27" spans="1:8" ht="14.4" x14ac:dyDescent="0.3">
      <c r="A27" s="9"/>
      <c r="B27" s="10"/>
      <c r="C27" s="11"/>
      <c r="E27" s="90"/>
      <c r="F27" s="97"/>
      <c r="G27" s="11"/>
    </row>
    <row r="28" spans="1:8" ht="14.4" x14ac:dyDescent="0.3">
      <c r="A28" s="9" t="s">
        <v>44</v>
      </c>
      <c r="B28" s="10"/>
      <c r="C28" s="11"/>
      <c r="E28" s="36" t="s">
        <v>45</v>
      </c>
      <c r="F28" s="97"/>
      <c r="G28" s="11"/>
    </row>
    <row r="29" spans="1:8" ht="14.4" x14ac:dyDescent="0.3">
      <c r="A29" s="21" t="s">
        <v>46</v>
      </c>
      <c r="B29" s="13">
        <v>0</v>
      </c>
      <c r="C29" s="11"/>
      <c r="E29" s="90" t="s">
        <v>47</v>
      </c>
      <c r="F29" s="98">
        <v>150</v>
      </c>
      <c r="G29" s="22">
        <v>286.7</v>
      </c>
    </row>
    <row r="30" spans="1:8" ht="14.4" x14ac:dyDescent="0.3">
      <c r="A30" s="21" t="s">
        <v>48</v>
      </c>
      <c r="B30" s="13">
        <v>0</v>
      </c>
      <c r="C30" s="11"/>
      <c r="E30" s="90" t="s">
        <v>49</v>
      </c>
      <c r="F30" s="98">
        <v>300</v>
      </c>
      <c r="G30" s="11">
        <v>933</v>
      </c>
    </row>
    <row r="31" spans="1:8" ht="14.4" x14ac:dyDescent="0.3">
      <c r="A31" s="12" t="s">
        <v>50</v>
      </c>
      <c r="B31" s="13">
        <v>100</v>
      </c>
      <c r="C31" s="11">
        <v>118.98</v>
      </c>
      <c r="E31" s="90" t="s">
        <v>51</v>
      </c>
      <c r="F31" s="98">
        <v>50</v>
      </c>
      <c r="G31" s="11">
        <v>35.03</v>
      </c>
    </row>
    <row r="32" spans="1:8" ht="14.4" x14ac:dyDescent="0.3">
      <c r="A32" s="12"/>
      <c r="B32" s="13"/>
      <c r="C32" s="11"/>
      <c r="E32" s="93"/>
      <c r="F32" s="98">
        <v>500</v>
      </c>
      <c r="G32" s="11"/>
    </row>
    <row r="33" spans="1:9" ht="14.4" x14ac:dyDescent="0.3">
      <c r="A33" s="12" t="s">
        <v>52</v>
      </c>
      <c r="B33" s="13">
        <v>100</v>
      </c>
      <c r="C33" s="11">
        <f>656-185.34</f>
        <v>470.65999999999997</v>
      </c>
      <c r="E33" s="91" t="s">
        <v>10</v>
      </c>
      <c r="F33" s="99">
        <f>SUM(F29:F32)</f>
        <v>1000</v>
      </c>
      <c r="G33" s="18">
        <f>SUM(G28:G32)</f>
        <v>1254.73</v>
      </c>
    </row>
    <row r="34" spans="1:9" ht="14.4" x14ac:dyDescent="0.3">
      <c r="A34" s="12"/>
      <c r="B34" s="13">
        <v>0</v>
      </c>
      <c r="C34" s="11"/>
      <c r="E34" s="90"/>
      <c r="F34" s="97"/>
      <c r="G34" s="11"/>
    </row>
    <row r="35" spans="1:9" ht="14.4" x14ac:dyDescent="0.3">
      <c r="A35" s="30" t="s">
        <v>53</v>
      </c>
      <c r="B35" s="13">
        <v>1200</v>
      </c>
      <c r="C35" s="11">
        <v>952.22</v>
      </c>
      <c r="E35" s="36" t="s">
        <v>54</v>
      </c>
      <c r="F35" s="97"/>
      <c r="G35" s="11"/>
    </row>
    <row r="36" spans="1:9" ht="14.4" x14ac:dyDescent="0.3">
      <c r="A36" s="33" t="s">
        <v>55</v>
      </c>
      <c r="B36" s="13">
        <v>2500</v>
      </c>
      <c r="C36" s="11">
        <v>2150</v>
      </c>
      <c r="D36" s="15"/>
      <c r="E36" s="92" t="s">
        <v>56</v>
      </c>
      <c r="F36" s="98">
        <v>500</v>
      </c>
      <c r="G36" s="11">
        <v>525</v>
      </c>
    </row>
    <row r="37" spans="1:9" ht="14.4" x14ac:dyDescent="0.3">
      <c r="A37" s="16" t="s">
        <v>10</v>
      </c>
      <c r="B37" s="17">
        <f>SUM(B29:B36)</f>
        <v>3900</v>
      </c>
      <c r="C37" s="34">
        <f>SUM(C29:C36)</f>
        <v>3691.86</v>
      </c>
      <c r="E37" s="90" t="s">
        <v>48</v>
      </c>
      <c r="F37" s="98">
        <v>600</v>
      </c>
      <c r="G37" s="11">
        <f>600-557.17</f>
        <v>42.830000000000041</v>
      </c>
    </row>
    <row r="38" spans="1:9" ht="14.4" x14ac:dyDescent="0.3">
      <c r="A38" s="12"/>
      <c r="B38" s="19"/>
      <c r="C38" s="11"/>
      <c r="E38" s="90" t="s">
        <v>57</v>
      </c>
      <c r="F38" s="98">
        <v>2000</v>
      </c>
      <c r="G38" s="11">
        <v>2021.16</v>
      </c>
      <c r="H38" s="15"/>
    </row>
    <row r="39" spans="1:9" ht="14.4" x14ac:dyDescent="0.3">
      <c r="A39" s="9" t="s">
        <v>58</v>
      </c>
      <c r="B39" s="19"/>
      <c r="C39" s="11"/>
      <c r="E39" s="90" t="s">
        <v>59</v>
      </c>
      <c r="F39" s="98">
        <v>100</v>
      </c>
      <c r="G39" s="11"/>
    </row>
    <row r="40" spans="1:9" ht="14.4" x14ac:dyDescent="0.3">
      <c r="A40" s="12" t="s">
        <v>60</v>
      </c>
      <c r="B40" s="13">
        <v>3500</v>
      </c>
      <c r="C40" s="22">
        <v>7196.33</v>
      </c>
      <c r="E40" s="90" t="s">
        <v>61</v>
      </c>
      <c r="F40" s="98">
        <v>200</v>
      </c>
      <c r="G40" s="11"/>
    </row>
    <row r="41" spans="1:9" ht="14.4" x14ac:dyDescent="0.3">
      <c r="A41" s="16" t="s">
        <v>10</v>
      </c>
      <c r="B41" s="17">
        <f>SUM(B40)</f>
        <v>3500</v>
      </c>
      <c r="C41" s="35">
        <f>C40</f>
        <v>7196.33</v>
      </c>
      <c r="E41" s="91" t="s">
        <v>10</v>
      </c>
      <c r="F41" s="99">
        <f t="shared" ref="F41:G41" si="3">SUM(F36:F40)</f>
        <v>3400</v>
      </c>
      <c r="G41" s="18">
        <f t="shared" si="3"/>
        <v>2588.9900000000002</v>
      </c>
    </row>
    <row r="42" spans="1:9" ht="14.4" x14ac:dyDescent="0.3">
      <c r="A42" s="16"/>
      <c r="B42" s="10"/>
      <c r="C42" s="11"/>
      <c r="E42" s="90"/>
      <c r="F42" s="97"/>
      <c r="G42" s="11"/>
      <c r="I42" s="15"/>
    </row>
    <row r="43" spans="1:9" ht="14.4" x14ac:dyDescent="0.3">
      <c r="A43" s="9" t="s">
        <v>62</v>
      </c>
      <c r="B43" s="10"/>
      <c r="C43" s="11"/>
      <c r="E43" s="36" t="s">
        <v>63</v>
      </c>
      <c r="F43" s="97"/>
      <c r="G43" s="20"/>
    </row>
    <row r="44" spans="1:9" ht="14.4" x14ac:dyDescent="0.3">
      <c r="A44" s="12" t="s">
        <v>64</v>
      </c>
      <c r="B44" s="13">
        <v>250</v>
      </c>
      <c r="C44" s="11"/>
      <c r="E44" s="90" t="s">
        <v>65</v>
      </c>
      <c r="F44" s="98">
        <v>0</v>
      </c>
      <c r="G44" s="11"/>
    </row>
    <row r="45" spans="1:9" ht="14.4" x14ac:dyDescent="0.3">
      <c r="A45" s="12" t="s">
        <v>66</v>
      </c>
      <c r="B45" s="13">
        <v>750</v>
      </c>
      <c r="C45" s="24">
        <v>800</v>
      </c>
      <c r="E45" s="91" t="s">
        <v>10</v>
      </c>
      <c r="F45" s="99">
        <f>SUM(F44)</f>
        <v>0</v>
      </c>
      <c r="G45" s="18"/>
    </row>
    <row r="46" spans="1:9" ht="14.4" x14ac:dyDescent="0.3">
      <c r="A46" s="16" t="s">
        <v>10</v>
      </c>
      <c r="B46" s="17">
        <f>SUM(B44:B45)</f>
        <v>1000</v>
      </c>
      <c r="C46" s="34">
        <f>SUM(C44:C45)</f>
        <v>800</v>
      </c>
      <c r="E46" s="90"/>
      <c r="F46" s="97"/>
      <c r="G46" s="11"/>
    </row>
    <row r="47" spans="1:9" ht="14.4" x14ac:dyDescent="0.3">
      <c r="A47" s="16"/>
      <c r="B47" s="10"/>
      <c r="C47" s="18"/>
      <c r="E47" s="90"/>
      <c r="F47" s="101"/>
      <c r="G47" s="18"/>
    </row>
    <row r="48" spans="1:9" ht="14.4" x14ac:dyDescent="0.3">
      <c r="A48" s="16" t="s">
        <v>67</v>
      </c>
      <c r="B48" s="17">
        <f t="shared" ref="B48:C48" si="4">B6+B26+B37+B41+B46</f>
        <v>31320</v>
      </c>
      <c r="C48" s="18">
        <f t="shared" si="4"/>
        <v>35446.21</v>
      </c>
      <c r="E48" s="36" t="s">
        <v>68</v>
      </c>
      <c r="F48" s="102">
        <v>10000</v>
      </c>
      <c r="G48" s="11"/>
    </row>
    <row r="49" spans="1:7" thickBot="1" x14ac:dyDescent="0.35">
      <c r="B49" s="37"/>
      <c r="C49" s="37"/>
      <c r="E49" s="89" t="s">
        <v>69</v>
      </c>
      <c r="F49" s="103"/>
      <c r="G49" s="20">
        <v>5210.03</v>
      </c>
    </row>
    <row r="50" spans="1:7" thickTop="1" x14ac:dyDescent="0.3">
      <c r="A50" s="38" t="s">
        <v>70</v>
      </c>
      <c r="B50" s="39">
        <v>79306.03</v>
      </c>
      <c r="C50" s="40"/>
      <c r="E50" s="89" t="s">
        <v>71</v>
      </c>
      <c r="F50" s="104"/>
      <c r="G50" s="20">
        <v>2227.7800000000002</v>
      </c>
    </row>
    <row r="51" spans="1:7" ht="14.4" x14ac:dyDescent="0.3">
      <c r="A51" s="41" t="s">
        <v>72</v>
      </c>
      <c r="B51" s="42">
        <v>1321</v>
      </c>
      <c r="C51" s="43"/>
      <c r="E51" s="89" t="s">
        <v>73</v>
      </c>
      <c r="F51" s="104"/>
      <c r="G51" s="20">
        <v>2386.5</v>
      </c>
    </row>
    <row r="52" spans="1:7" ht="14.4" x14ac:dyDescent="0.3">
      <c r="A52" s="41" t="s">
        <v>74</v>
      </c>
      <c r="B52" s="44">
        <v>445</v>
      </c>
      <c r="C52" s="45"/>
      <c r="E52" s="91" t="s">
        <v>10</v>
      </c>
      <c r="F52" s="99">
        <f>SUM(F48)</f>
        <v>10000</v>
      </c>
      <c r="G52" s="18">
        <f>SUM(G49:G51)</f>
        <v>9824.31</v>
      </c>
    </row>
    <row r="53" spans="1:7" ht="14.4" x14ac:dyDescent="0.3">
      <c r="A53" s="41" t="s">
        <v>75</v>
      </c>
      <c r="B53" s="44">
        <v>124.63</v>
      </c>
      <c r="C53" s="45"/>
      <c r="E53" s="94"/>
      <c r="F53" s="97"/>
      <c r="G53" s="29"/>
    </row>
    <row r="54" spans="1:7" thickBot="1" x14ac:dyDescent="0.35">
      <c r="A54" s="41"/>
      <c r="B54" s="44">
        <v>0</v>
      </c>
      <c r="C54" s="45"/>
      <c r="E54" s="91" t="s">
        <v>76</v>
      </c>
      <c r="F54" s="105">
        <f t="shared" ref="F54:G54" si="5">F8+F14+F25+F33+F41+F45+F52</f>
        <v>31822</v>
      </c>
      <c r="G54" s="18">
        <f t="shared" si="5"/>
        <v>24916.449999999997</v>
      </c>
    </row>
    <row r="55" spans="1:7" thickBot="1" x14ac:dyDescent="0.35">
      <c r="A55" s="46" t="s">
        <v>77</v>
      </c>
      <c r="B55" s="47">
        <v>810</v>
      </c>
      <c r="C55" s="43"/>
    </row>
    <row r="56" spans="1:7" x14ac:dyDescent="0.3">
      <c r="A56" s="43"/>
      <c r="B56" s="43"/>
      <c r="C56" s="43"/>
    </row>
    <row r="57" spans="1:7" x14ac:dyDescent="0.3">
      <c r="A57" s="43" t="s">
        <v>78</v>
      </c>
      <c r="B57" s="48">
        <f>C48-B48</f>
        <v>4126.2099999999991</v>
      </c>
      <c r="C57" s="43"/>
    </row>
    <row r="58" spans="1:7" x14ac:dyDescent="0.3">
      <c r="A58" s="49" t="s">
        <v>79</v>
      </c>
      <c r="B58" s="50">
        <f>F54-G54</f>
        <v>6905.5500000000029</v>
      </c>
    </row>
    <row r="59" spans="1:7" x14ac:dyDescent="0.3">
      <c r="A59" s="49" t="s">
        <v>80</v>
      </c>
      <c r="B59" s="50">
        <f>B58+B57</f>
        <v>11031.760000000002</v>
      </c>
    </row>
    <row r="60" spans="1:7" x14ac:dyDescent="0.3">
      <c r="A60" s="15"/>
    </row>
    <row r="61" spans="1:7" x14ac:dyDescent="0.3">
      <c r="A61" s="15"/>
    </row>
    <row r="63" spans="1:7" x14ac:dyDescent="0.3">
      <c r="A63" s="15"/>
    </row>
    <row r="64" spans="1:7" x14ac:dyDescent="0.3">
      <c r="A64" s="15"/>
    </row>
    <row r="65" spans="1:1" x14ac:dyDescent="0.3">
      <c r="A65" s="15"/>
    </row>
    <row r="66" spans="1:1" x14ac:dyDescent="0.3">
      <c r="A66" s="15"/>
    </row>
    <row r="67" spans="1:1" x14ac:dyDescent="0.3">
      <c r="A67" s="15"/>
    </row>
  </sheetData>
  <pageMargins left="0.7" right="0.7" top="0.75" bottom="0.75" header="0.3" footer="0.3"/>
  <headerFooter>
    <oddHeader>&amp;R&amp;"Aptos"&amp;12&amp;K000000 UNCLASSIFIED - NON CLASSIFIÉ&amp;1#_x000D_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O64"/>
  <sheetViews>
    <sheetView workbookViewId="0"/>
  </sheetViews>
  <sheetFormatPr defaultColWidth="14.44140625" defaultRowHeight="15" customHeight="1" x14ac:dyDescent="0.3"/>
  <cols>
    <col min="1" max="1" width="42.109375" customWidth="1"/>
    <col min="5" max="5" width="4.44140625" customWidth="1"/>
    <col min="7" max="7" width="6" customWidth="1"/>
    <col min="8" max="8" width="44" customWidth="1"/>
  </cols>
  <sheetData>
    <row r="1" spans="1:15" x14ac:dyDescent="0.3">
      <c r="A1" s="1" t="s">
        <v>0</v>
      </c>
      <c r="B1" s="2"/>
      <c r="C1" s="3"/>
      <c r="D1" s="51"/>
      <c r="E1" s="4"/>
      <c r="F1" s="3"/>
      <c r="G1" s="4"/>
      <c r="H1" s="1" t="s">
        <v>2</v>
      </c>
      <c r="I1" s="3"/>
      <c r="J1" s="3"/>
      <c r="K1" s="3"/>
      <c r="L1" s="4"/>
      <c r="M1" s="4"/>
      <c r="N1" s="4"/>
      <c r="O1" s="4"/>
    </row>
    <row r="2" spans="1:15" x14ac:dyDescent="0.3">
      <c r="A2" s="5" t="s">
        <v>3</v>
      </c>
      <c r="B2" s="6" t="s">
        <v>81</v>
      </c>
      <c r="C2" s="52" t="s">
        <v>82</v>
      </c>
      <c r="D2" s="53" t="s">
        <v>83</v>
      </c>
      <c r="F2" s="52" t="s">
        <v>84</v>
      </c>
      <c r="H2" s="7" t="s">
        <v>3</v>
      </c>
      <c r="I2" s="8" t="s">
        <v>85</v>
      </c>
      <c r="J2" s="52" t="s">
        <v>82</v>
      </c>
      <c r="K2" s="54" t="s">
        <v>83</v>
      </c>
    </row>
    <row r="3" spans="1:15" x14ac:dyDescent="0.3">
      <c r="A3" s="55" t="s">
        <v>6</v>
      </c>
      <c r="B3" s="10"/>
      <c r="C3" s="23"/>
      <c r="D3" s="23"/>
      <c r="F3" s="23"/>
      <c r="H3" s="55" t="s">
        <v>7</v>
      </c>
      <c r="I3" s="10"/>
      <c r="J3" s="23"/>
      <c r="K3" s="56"/>
    </row>
    <row r="4" spans="1:15" x14ac:dyDescent="0.3">
      <c r="A4" s="57" t="s">
        <v>86</v>
      </c>
      <c r="B4" s="13">
        <v>8520</v>
      </c>
      <c r="C4" s="23">
        <v>8320</v>
      </c>
      <c r="D4" s="23">
        <f t="shared" ref="D4:D5" si="0">C4-B4</f>
        <v>-200</v>
      </c>
      <c r="F4" s="23">
        <v>8520</v>
      </c>
      <c r="H4" s="57" t="s">
        <v>87</v>
      </c>
      <c r="I4" s="13">
        <v>6390</v>
      </c>
      <c r="J4" s="58">
        <v>6268.64</v>
      </c>
      <c r="K4" s="59">
        <f t="shared" ref="K4:K7" si="1">J4-I4</f>
        <v>-121.35999999999967</v>
      </c>
    </row>
    <row r="5" spans="1:15" x14ac:dyDescent="0.3">
      <c r="A5" s="60" t="s">
        <v>10</v>
      </c>
      <c r="B5" s="17">
        <f>SUM(B4)</f>
        <v>8520</v>
      </c>
      <c r="C5" s="61">
        <f>C4</f>
        <v>8320</v>
      </c>
      <c r="D5" s="23">
        <f t="shared" si="0"/>
        <v>-200</v>
      </c>
      <c r="F5" s="62">
        <f>SUM(F4)</f>
        <v>8520</v>
      </c>
      <c r="H5" s="57" t="s">
        <v>11</v>
      </c>
      <c r="I5" s="13">
        <v>560</v>
      </c>
      <c r="J5" s="23"/>
      <c r="K5" s="59">
        <f t="shared" si="1"/>
        <v>-560</v>
      </c>
    </row>
    <row r="6" spans="1:15" x14ac:dyDescent="0.3">
      <c r="A6" s="57"/>
      <c r="B6" s="19"/>
      <c r="C6" s="23"/>
      <c r="D6" s="23"/>
      <c r="F6" s="23"/>
      <c r="H6" s="57" t="s">
        <v>12</v>
      </c>
      <c r="I6" s="13">
        <v>150</v>
      </c>
      <c r="J6" s="23"/>
      <c r="K6" s="59">
        <f t="shared" si="1"/>
        <v>-150</v>
      </c>
    </row>
    <row r="7" spans="1:15" x14ac:dyDescent="0.3">
      <c r="A7" s="55" t="s">
        <v>13</v>
      </c>
      <c r="B7" s="10"/>
      <c r="C7" s="23"/>
      <c r="D7" s="23"/>
      <c r="F7" s="23"/>
      <c r="H7" s="60" t="s">
        <v>10</v>
      </c>
      <c r="I7" s="17">
        <f>SUM(I4:I6)</f>
        <v>7100</v>
      </c>
      <c r="J7" s="61">
        <f>SUM(J4:J6)</f>
        <v>6268.64</v>
      </c>
      <c r="K7" s="59">
        <f t="shared" si="1"/>
        <v>-831.35999999999967</v>
      </c>
    </row>
    <row r="8" spans="1:15" x14ac:dyDescent="0.3">
      <c r="A8" s="57" t="s">
        <v>14</v>
      </c>
      <c r="B8" s="13">
        <v>7000</v>
      </c>
      <c r="C8" s="23">
        <v>7231.55</v>
      </c>
      <c r="D8" s="23">
        <f t="shared" ref="D8:D22" si="2">C8-B8</f>
        <v>231.55000000000018</v>
      </c>
      <c r="F8" s="23">
        <v>6651.7</v>
      </c>
      <c r="H8" s="57"/>
      <c r="I8" s="10"/>
      <c r="J8" s="12"/>
      <c r="K8" s="59"/>
    </row>
    <row r="9" spans="1:15" x14ac:dyDescent="0.3">
      <c r="A9" s="57" t="s">
        <v>15</v>
      </c>
      <c r="B9" s="13">
        <v>0</v>
      </c>
      <c r="C9" s="23"/>
      <c r="D9" s="23">
        <f t="shared" si="2"/>
        <v>0</v>
      </c>
      <c r="F9" s="23"/>
      <c r="H9" s="55" t="s">
        <v>16</v>
      </c>
      <c r="I9" s="10"/>
      <c r="J9" s="12"/>
      <c r="K9" s="59"/>
    </row>
    <row r="10" spans="1:15" x14ac:dyDescent="0.3">
      <c r="A10" s="57" t="s">
        <v>17</v>
      </c>
      <c r="B10" s="13">
        <v>400</v>
      </c>
      <c r="C10" s="23">
        <v>344</v>
      </c>
      <c r="D10" s="23">
        <f t="shared" si="2"/>
        <v>-56</v>
      </c>
      <c r="F10" s="23">
        <f>97.5+67.5+105.75</f>
        <v>270.75</v>
      </c>
      <c r="H10" s="63" t="s">
        <v>18</v>
      </c>
      <c r="I10" s="13">
        <v>1500</v>
      </c>
      <c r="J10" s="23"/>
      <c r="K10" s="59">
        <f t="shared" ref="K10:K13" si="3">J10-I10</f>
        <v>-1500</v>
      </c>
    </row>
    <row r="11" spans="1:15" x14ac:dyDescent="0.3">
      <c r="A11" s="57" t="s">
        <v>19</v>
      </c>
      <c r="B11" s="13">
        <v>1000</v>
      </c>
      <c r="C11" s="64">
        <v>970</v>
      </c>
      <c r="D11" s="23">
        <f t="shared" si="2"/>
        <v>-30</v>
      </c>
      <c r="F11" s="23">
        <v>1130.82</v>
      </c>
      <c r="H11" s="57" t="s">
        <v>20</v>
      </c>
      <c r="I11" s="13">
        <v>400</v>
      </c>
      <c r="J11" s="23"/>
      <c r="K11" s="59">
        <f t="shared" si="3"/>
        <v>-400</v>
      </c>
    </row>
    <row r="12" spans="1:15" x14ac:dyDescent="0.3">
      <c r="A12" s="65" t="s">
        <v>21</v>
      </c>
      <c r="B12" s="13">
        <v>100</v>
      </c>
      <c r="C12" s="23"/>
      <c r="D12" s="23">
        <f t="shared" si="2"/>
        <v>-100</v>
      </c>
      <c r="F12" s="23">
        <v>57.72</v>
      </c>
      <c r="H12" s="57" t="s">
        <v>22</v>
      </c>
      <c r="I12" s="13">
        <v>500</v>
      </c>
      <c r="J12" s="23"/>
      <c r="K12" s="59">
        <f t="shared" si="3"/>
        <v>-500</v>
      </c>
    </row>
    <row r="13" spans="1:15" x14ac:dyDescent="0.3">
      <c r="A13" s="57" t="s">
        <v>23</v>
      </c>
      <c r="B13" s="13">
        <v>0</v>
      </c>
      <c r="C13" s="66">
        <v>1898.24</v>
      </c>
      <c r="D13" s="23">
        <f t="shared" si="2"/>
        <v>1898.24</v>
      </c>
      <c r="F13" s="23"/>
      <c r="H13" s="60" t="s">
        <v>10</v>
      </c>
      <c r="I13" s="17">
        <f>SUM(I10:I12)</f>
        <v>2400</v>
      </c>
      <c r="J13" s="61">
        <f>SUM(J10:J12)</f>
        <v>0</v>
      </c>
      <c r="K13" s="59">
        <f t="shared" si="3"/>
        <v>-2400</v>
      </c>
    </row>
    <row r="14" spans="1:15" x14ac:dyDescent="0.3">
      <c r="A14" s="57" t="s">
        <v>24</v>
      </c>
      <c r="B14" s="13">
        <v>3000</v>
      </c>
      <c r="C14" s="67">
        <v>2947.8</v>
      </c>
      <c r="D14" s="23">
        <f t="shared" si="2"/>
        <v>-52.199999999999818</v>
      </c>
      <c r="F14" s="23">
        <v>3584.1</v>
      </c>
      <c r="H14" s="57"/>
      <c r="I14" s="10"/>
      <c r="J14" s="68"/>
      <c r="K14" s="59"/>
    </row>
    <row r="15" spans="1:15" x14ac:dyDescent="0.3">
      <c r="A15" s="57" t="s">
        <v>88</v>
      </c>
      <c r="B15" s="13">
        <v>800</v>
      </c>
      <c r="C15" s="27">
        <v>572.41</v>
      </c>
      <c r="D15" s="23">
        <f t="shared" si="2"/>
        <v>-227.59000000000003</v>
      </c>
      <c r="F15" s="69">
        <v>829.22</v>
      </c>
      <c r="H15" s="55" t="s">
        <v>26</v>
      </c>
      <c r="I15" s="10"/>
      <c r="J15" s="23"/>
      <c r="K15" s="59"/>
    </row>
    <row r="16" spans="1:15" x14ac:dyDescent="0.3">
      <c r="A16" s="57" t="s">
        <v>27</v>
      </c>
      <c r="B16" s="13">
        <v>1100</v>
      </c>
      <c r="C16" s="28">
        <v>1278.3800000000001</v>
      </c>
      <c r="D16" s="23">
        <f t="shared" si="2"/>
        <v>178.38000000000011</v>
      </c>
      <c r="F16" s="70">
        <v>1158.94</v>
      </c>
      <c r="H16" s="57" t="s">
        <v>28</v>
      </c>
      <c r="I16" s="13">
        <v>200</v>
      </c>
      <c r="J16" s="66">
        <v>81.84</v>
      </c>
      <c r="K16" s="59">
        <f t="shared" ref="K16:K23" si="4">J16-I16</f>
        <v>-118.16</v>
      </c>
    </row>
    <row r="17" spans="1:12" x14ac:dyDescent="0.3">
      <c r="A17" s="57" t="s">
        <v>29</v>
      </c>
      <c r="B17" s="13">
        <v>600</v>
      </c>
      <c r="C17" s="28">
        <v>453.93</v>
      </c>
      <c r="D17" s="23">
        <f t="shared" si="2"/>
        <v>-146.07</v>
      </c>
      <c r="F17" s="70">
        <v>716.76</v>
      </c>
      <c r="H17" s="57" t="s">
        <v>30</v>
      </c>
      <c r="I17" s="13">
        <v>0</v>
      </c>
      <c r="J17" s="66"/>
      <c r="K17" s="59">
        <f t="shared" si="4"/>
        <v>0</v>
      </c>
    </row>
    <row r="18" spans="1:12" x14ac:dyDescent="0.3">
      <c r="A18" s="57" t="s">
        <v>89</v>
      </c>
      <c r="B18" s="13">
        <v>150</v>
      </c>
      <c r="C18" s="23"/>
      <c r="D18" s="23">
        <f t="shared" si="2"/>
        <v>-150</v>
      </c>
      <c r="F18" s="23"/>
      <c r="H18" s="57" t="s">
        <v>32</v>
      </c>
      <c r="I18" s="13">
        <v>1000</v>
      </c>
      <c r="J18" s="71">
        <v>932.06</v>
      </c>
      <c r="K18" s="59">
        <f t="shared" si="4"/>
        <v>-67.940000000000055</v>
      </c>
      <c r="L18" s="15"/>
    </row>
    <row r="19" spans="1:12" x14ac:dyDescent="0.3">
      <c r="A19" s="57" t="s">
        <v>33</v>
      </c>
      <c r="B19" s="13">
        <v>100</v>
      </c>
      <c r="C19" s="23">
        <v>118.33</v>
      </c>
      <c r="D19" s="23">
        <f t="shared" si="2"/>
        <v>18.329999999999998</v>
      </c>
      <c r="F19" s="23">
        <v>109.59</v>
      </c>
      <c r="H19" s="57" t="s">
        <v>34</v>
      </c>
      <c r="I19" s="13">
        <v>2500</v>
      </c>
      <c r="J19" s="23"/>
      <c r="K19" s="59">
        <f t="shared" si="4"/>
        <v>-2500</v>
      </c>
    </row>
    <row r="20" spans="1:12" x14ac:dyDescent="0.3">
      <c r="A20" s="57" t="s">
        <v>35</v>
      </c>
      <c r="B20" s="13">
        <v>500</v>
      </c>
      <c r="C20" s="64">
        <v>456.47</v>
      </c>
      <c r="D20" s="23">
        <f t="shared" si="2"/>
        <v>-43.529999999999973</v>
      </c>
      <c r="F20" s="23">
        <v>461.06</v>
      </c>
      <c r="H20" s="57" t="s">
        <v>90</v>
      </c>
      <c r="I20" s="13">
        <v>500</v>
      </c>
      <c r="J20" s="23">
        <v>489.3</v>
      </c>
      <c r="K20" s="59">
        <f t="shared" si="4"/>
        <v>-10.699999999999989</v>
      </c>
    </row>
    <row r="21" spans="1:12" x14ac:dyDescent="0.3">
      <c r="A21" s="57" t="s">
        <v>37</v>
      </c>
      <c r="B21" s="13">
        <v>400</v>
      </c>
      <c r="C21" s="23"/>
      <c r="D21" s="23">
        <f t="shared" si="2"/>
        <v>-400</v>
      </c>
      <c r="F21" s="23">
        <v>0</v>
      </c>
      <c r="H21" s="57" t="s">
        <v>38</v>
      </c>
      <c r="I21" s="13">
        <v>500</v>
      </c>
      <c r="J21" s="23">
        <v>22.39</v>
      </c>
      <c r="K21" s="59">
        <f t="shared" si="4"/>
        <v>-477.61</v>
      </c>
    </row>
    <row r="22" spans="1:12" x14ac:dyDescent="0.3">
      <c r="A22" s="57" t="s">
        <v>91</v>
      </c>
      <c r="B22" s="13">
        <v>500</v>
      </c>
      <c r="C22" s="23">
        <v>37</v>
      </c>
      <c r="D22" s="23">
        <f t="shared" si="2"/>
        <v>-463</v>
      </c>
      <c r="F22" s="23"/>
      <c r="H22" s="57" t="s">
        <v>40</v>
      </c>
      <c r="I22" s="13">
        <v>500</v>
      </c>
      <c r="J22" s="23">
        <v>345.2</v>
      </c>
      <c r="K22" s="59">
        <f t="shared" si="4"/>
        <v>-154.80000000000001</v>
      </c>
    </row>
    <row r="23" spans="1:12" x14ac:dyDescent="0.3">
      <c r="A23" s="57" t="s">
        <v>41</v>
      </c>
      <c r="B23" s="13">
        <v>0</v>
      </c>
      <c r="C23" s="23"/>
      <c r="D23" s="23"/>
      <c r="F23" s="23"/>
      <c r="H23" s="72" t="s">
        <v>42</v>
      </c>
      <c r="I23" s="13">
        <v>2000</v>
      </c>
      <c r="J23" s="73"/>
      <c r="K23" s="59">
        <f t="shared" si="4"/>
        <v>-2000</v>
      </c>
    </row>
    <row r="24" spans="1:12" x14ac:dyDescent="0.3">
      <c r="A24" s="57" t="s">
        <v>92</v>
      </c>
      <c r="B24" s="13">
        <v>300</v>
      </c>
      <c r="C24" s="23"/>
      <c r="D24" s="23">
        <f t="shared" ref="D24:D25" si="5">C24-B24</f>
        <v>-300</v>
      </c>
      <c r="F24" s="23"/>
      <c r="H24" s="60" t="s">
        <v>10</v>
      </c>
      <c r="I24" s="31">
        <f>SUM(I16:I23)</f>
        <v>7200</v>
      </c>
      <c r="J24" s="61">
        <f>SUM(J16:J23)</f>
        <v>1870.7900000000002</v>
      </c>
      <c r="K24" s="74">
        <f>SUM(K16:K23)</f>
        <v>-5329.21</v>
      </c>
    </row>
    <row r="25" spans="1:12" x14ac:dyDescent="0.3">
      <c r="A25" s="60" t="s">
        <v>10</v>
      </c>
      <c r="B25" s="17">
        <f t="shared" ref="B25:C25" si="6">SUM(B8:B24)</f>
        <v>15950</v>
      </c>
      <c r="C25" s="61">
        <f t="shared" si="6"/>
        <v>16308.11</v>
      </c>
      <c r="D25" s="23">
        <f t="shared" si="5"/>
        <v>358.11000000000058</v>
      </c>
      <c r="F25" s="62">
        <f>SUM(F8:F24)</f>
        <v>14970.66</v>
      </c>
      <c r="H25" s="57"/>
      <c r="I25" s="10"/>
      <c r="J25" s="73"/>
      <c r="K25" s="59"/>
    </row>
    <row r="26" spans="1:12" x14ac:dyDescent="0.3">
      <c r="A26" s="55"/>
      <c r="B26" s="10"/>
      <c r="C26" s="23"/>
      <c r="D26" s="23"/>
      <c r="F26" s="23"/>
      <c r="H26" s="57"/>
      <c r="I26" s="10"/>
      <c r="J26" s="23"/>
      <c r="K26" s="59"/>
    </row>
    <row r="27" spans="1:12" x14ac:dyDescent="0.3">
      <c r="A27" s="55" t="s">
        <v>44</v>
      </c>
      <c r="B27" s="10"/>
      <c r="C27" s="23"/>
      <c r="D27" s="23"/>
      <c r="F27" s="23"/>
      <c r="H27" s="55" t="s">
        <v>45</v>
      </c>
      <c r="I27" s="10"/>
      <c r="J27" s="12"/>
      <c r="K27" s="59"/>
    </row>
    <row r="28" spans="1:12" x14ac:dyDescent="0.3">
      <c r="A28" s="75" t="s">
        <v>46</v>
      </c>
      <c r="B28" s="13">
        <v>0</v>
      </c>
      <c r="C28" s="23"/>
      <c r="D28" s="23">
        <f t="shared" ref="D28:D33" si="7">C28-B28</f>
        <v>0</v>
      </c>
      <c r="F28" s="23">
        <v>0</v>
      </c>
      <c r="H28" s="57" t="s">
        <v>47</v>
      </c>
      <c r="I28" s="13">
        <v>150</v>
      </c>
      <c r="J28" s="23">
        <v>32.47</v>
      </c>
      <c r="K28" s="59">
        <f t="shared" ref="K28:K31" si="8">J28-I28</f>
        <v>-117.53</v>
      </c>
    </row>
    <row r="29" spans="1:12" x14ac:dyDescent="0.3">
      <c r="A29" s="75" t="s">
        <v>48</v>
      </c>
      <c r="B29" s="13">
        <v>0</v>
      </c>
      <c r="C29" s="23">
        <v>15.24</v>
      </c>
      <c r="D29" s="23">
        <f t="shared" si="7"/>
        <v>15.24</v>
      </c>
      <c r="F29" s="23">
        <f>342.07-103</f>
        <v>239.07</v>
      </c>
      <c r="H29" s="57" t="s">
        <v>49</v>
      </c>
      <c r="I29" s="13">
        <v>300</v>
      </c>
      <c r="J29" s="73">
        <v>80</v>
      </c>
      <c r="K29" s="59">
        <f t="shared" si="8"/>
        <v>-220</v>
      </c>
    </row>
    <row r="30" spans="1:12" x14ac:dyDescent="0.3">
      <c r="A30" s="57" t="s">
        <v>93</v>
      </c>
      <c r="B30" s="13">
        <v>0</v>
      </c>
      <c r="C30" s="23">
        <v>36.1</v>
      </c>
      <c r="D30" s="23">
        <f t="shared" si="7"/>
        <v>36.1</v>
      </c>
      <c r="F30" s="23">
        <v>93.25</v>
      </c>
      <c r="H30" s="57" t="s">
        <v>51</v>
      </c>
      <c r="I30" s="13">
        <v>50</v>
      </c>
      <c r="J30" s="73">
        <v>13.5</v>
      </c>
      <c r="K30" s="59">
        <f t="shared" si="8"/>
        <v>-36.5</v>
      </c>
    </row>
    <row r="31" spans="1:12" x14ac:dyDescent="0.3">
      <c r="A31" s="57" t="s">
        <v>52</v>
      </c>
      <c r="B31" s="13">
        <v>0</v>
      </c>
      <c r="C31" s="23">
        <v>340.25</v>
      </c>
      <c r="D31" s="23">
        <f t="shared" si="7"/>
        <v>340.25</v>
      </c>
      <c r="F31" s="23"/>
      <c r="H31" s="60" t="s">
        <v>10</v>
      </c>
      <c r="I31" s="17">
        <f>SUM(I28:I30)</f>
        <v>500</v>
      </c>
      <c r="J31" s="61">
        <f>SUM(J28:J30)</f>
        <v>125.97</v>
      </c>
      <c r="K31" s="59">
        <f t="shared" si="8"/>
        <v>-374.03</v>
      </c>
    </row>
    <row r="32" spans="1:12" x14ac:dyDescent="0.3">
      <c r="A32" s="75" t="s">
        <v>94</v>
      </c>
      <c r="B32" s="13">
        <v>0</v>
      </c>
      <c r="C32" s="23"/>
      <c r="D32" s="23">
        <f t="shared" si="7"/>
        <v>0</v>
      </c>
      <c r="F32" s="23"/>
      <c r="H32" s="57"/>
      <c r="I32" s="10"/>
      <c r="J32" s="23"/>
      <c r="K32" s="59"/>
    </row>
    <row r="33" spans="1:11" x14ac:dyDescent="0.3">
      <c r="A33" s="72" t="s">
        <v>95</v>
      </c>
      <c r="B33" s="13">
        <v>1200</v>
      </c>
      <c r="C33" s="23"/>
      <c r="D33" s="23">
        <f t="shared" si="7"/>
        <v>-1200</v>
      </c>
      <c r="F33" s="23"/>
      <c r="H33" s="55" t="s">
        <v>54</v>
      </c>
      <c r="I33" s="10"/>
      <c r="J33" s="23"/>
      <c r="K33" s="59"/>
    </row>
    <row r="34" spans="1:11" x14ac:dyDescent="0.3">
      <c r="A34" s="76" t="s">
        <v>96</v>
      </c>
      <c r="B34" s="13">
        <v>2000</v>
      </c>
      <c r="C34" s="62"/>
      <c r="D34" s="23"/>
      <c r="F34" s="62"/>
      <c r="H34" s="63" t="s">
        <v>56</v>
      </c>
      <c r="I34" s="13">
        <v>500</v>
      </c>
      <c r="J34" s="23">
        <v>500</v>
      </c>
      <c r="K34" s="59">
        <f t="shared" ref="K34:K39" si="9">J34-I34</f>
        <v>0</v>
      </c>
    </row>
    <row r="35" spans="1:11" x14ac:dyDescent="0.3">
      <c r="A35" s="60" t="s">
        <v>10</v>
      </c>
      <c r="B35" s="17">
        <f>SUM(B28:B34)</f>
        <v>3200</v>
      </c>
      <c r="C35" s="62">
        <f>SUM(C28:C33)</f>
        <v>391.59000000000003</v>
      </c>
      <c r="D35" s="23">
        <f>C35-B35</f>
        <v>-2808.41</v>
      </c>
      <c r="F35" s="62">
        <f>SUM(F28:F33)</f>
        <v>332.32</v>
      </c>
      <c r="H35" s="57" t="s">
        <v>48</v>
      </c>
      <c r="I35" s="13">
        <v>600</v>
      </c>
      <c r="J35" s="23">
        <v>600</v>
      </c>
      <c r="K35" s="59">
        <f t="shared" si="9"/>
        <v>0</v>
      </c>
    </row>
    <row r="36" spans="1:11" x14ac:dyDescent="0.3">
      <c r="A36" s="57"/>
      <c r="B36" s="19"/>
      <c r="C36" s="23"/>
      <c r="D36" s="23"/>
      <c r="F36" s="12"/>
      <c r="H36" s="57" t="s">
        <v>96</v>
      </c>
      <c r="I36" s="13">
        <v>1500</v>
      </c>
      <c r="J36" s="23"/>
      <c r="K36" s="59">
        <f t="shared" si="9"/>
        <v>-1500</v>
      </c>
    </row>
    <row r="37" spans="1:11" x14ac:dyDescent="0.3">
      <c r="A37" s="55" t="s">
        <v>58</v>
      </c>
      <c r="B37" s="19"/>
      <c r="C37" s="23"/>
      <c r="D37" s="23"/>
      <c r="F37" s="12"/>
      <c r="H37" s="57" t="s">
        <v>59</v>
      </c>
      <c r="I37" s="13">
        <v>100</v>
      </c>
      <c r="J37" s="23"/>
      <c r="K37" s="59">
        <f t="shared" si="9"/>
        <v>-100</v>
      </c>
    </row>
    <row r="38" spans="1:11" x14ac:dyDescent="0.3">
      <c r="A38" s="57" t="s">
        <v>97</v>
      </c>
      <c r="B38" s="13">
        <v>3000</v>
      </c>
      <c r="C38" s="64">
        <v>5463.58</v>
      </c>
      <c r="D38" s="23">
        <f t="shared" ref="D38:D39" si="10">C38-B38</f>
        <v>2463.58</v>
      </c>
      <c r="F38" s="23">
        <v>6715.3</v>
      </c>
      <c r="H38" s="57" t="s">
        <v>61</v>
      </c>
      <c r="I38" s="13">
        <v>200</v>
      </c>
      <c r="J38" s="23"/>
      <c r="K38" s="59">
        <f t="shared" si="9"/>
        <v>-200</v>
      </c>
    </row>
    <row r="39" spans="1:11" x14ac:dyDescent="0.3">
      <c r="A39" s="60" t="s">
        <v>10</v>
      </c>
      <c r="B39" s="17">
        <f t="shared" ref="B39:C39" si="11">SUM(B38)</f>
        <v>3000</v>
      </c>
      <c r="C39" s="61">
        <f t="shared" si="11"/>
        <v>5463.58</v>
      </c>
      <c r="D39" s="23">
        <f t="shared" si="10"/>
        <v>2463.58</v>
      </c>
      <c r="F39" s="62">
        <f>SUM(F38)</f>
        <v>6715.3</v>
      </c>
      <c r="H39" s="60" t="s">
        <v>10</v>
      </c>
      <c r="I39" s="17">
        <f>SUM(I34:I38)</f>
        <v>2900</v>
      </c>
      <c r="J39" s="61">
        <f>SUM(J34:J38)</f>
        <v>1100</v>
      </c>
      <c r="K39" s="59">
        <f t="shared" si="9"/>
        <v>-1800</v>
      </c>
    </row>
    <row r="40" spans="1:11" x14ac:dyDescent="0.3">
      <c r="A40" s="60"/>
      <c r="B40" s="10"/>
      <c r="C40" s="23"/>
      <c r="D40" s="23"/>
      <c r="F40" s="23"/>
      <c r="H40" s="57"/>
      <c r="I40" s="10"/>
      <c r="J40" s="23"/>
      <c r="K40" s="59"/>
    </row>
    <row r="41" spans="1:11" x14ac:dyDescent="0.3">
      <c r="A41" s="55" t="s">
        <v>62</v>
      </c>
      <c r="B41" s="10"/>
      <c r="C41" s="23"/>
      <c r="D41" s="23"/>
      <c r="F41" s="23"/>
      <c r="H41" s="55" t="s">
        <v>63</v>
      </c>
      <c r="I41" s="10"/>
      <c r="J41" s="12"/>
      <c r="K41" s="59"/>
    </row>
    <row r="42" spans="1:11" x14ac:dyDescent="0.3">
      <c r="A42" s="57" t="s">
        <v>64</v>
      </c>
      <c r="B42" s="13">
        <v>0</v>
      </c>
      <c r="C42" s="23">
        <v>250</v>
      </c>
      <c r="D42" s="23">
        <f>C42-B42</f>
        <v>250</v>
      </c>
      <c r="F42" s="23">
        <v>250</v>
      </c>
      <c r="H42" s="57" t="s">
        <v>65</v>
      </c>
      <c r="I42" s="13">
        <v>0</v>
      </c>
      <c r="J42" s="23">
        <v>409.1</v>
      </c>
      <c r="K42" s="59">
        <f t="shared" ref="K42:K43" si="12">J42-I42</f>
        <v>409.1</v>
      </c>
    </row>
    <row r="43" spans="1:11" x14ac:dyDescent="0.3">
      <c r="A43" s="57" t="s">
        <v>98</v>
      </c>
      <c r="B43" s="13">
        <v>0</v>
      </c>
      <c r="C43" s="66" t="s">
        <v>99</v>
      </c>
      <c r="D43" s="23"/>
      <c r="F43" s="66"/>
      <c r="H43" s="60" t="s">
        <v>10</v>
      </c>
      <c r="I43" s="17">
        <f>SUM(I42)</f>
        <v>0</v>
      </c>
      <c r="J43" s="61"/>
      <c r="K43" s="59">
        <f t="shared" si="12"/>
        <v>0</v>
      </c>
    </row>
    <row r="44" spans="1:11" x14ac:dyDescent="0.3">
      <c r="A44" s="60" t="s">
        <v>10</v>
      </c>
      <c r="B44" s="17">
        <f t="shared" ref="B44:C44" si="13">SUM(B42:B43)</f>
        <v>0</v>
      </c>
      <c r="C44" s="61">
        <f t="shared" si="13"/>
        <v>250</v>
      </c>
      <c r="D44" s="23">
        <f t="shared" ref="D44:D46" si="14">C44-B44</f>
        <v>250</v>
      </c>
      <c r="F44" s="62">
        <f>SUM(F42:F43)</f>
        <v>250</v>
      </c>
      <c r="H44" s="57"/>
      <c r="I44" s="10"/>
      <c r="J44" s="23"/>
      <c r="K44" s="59"/>
    </row>
    <row r="45" spans="1:11" x14ac:dyDescent="0.3">
      <c r="A45" s="60"/>
      <c r="B45" s="10"/>
      <c r="C45" s="62"/>
      <c r="D45" s="23">
        <f t="shared" si="14"/>
        <v>0</v>
      </c>
      <c r="F45" s="62"/>
      <c r="H45" s="57"/>
      <c r="I45" s="10"/>
      <c r="J45" s="62"/>
      <c r="K45" s="59"/>
    </row>
    <row r="46" spans="1:11" x14ac:dyDescent="0.3">
      <c r="A46" s="77" t="s">
        <v>67</v>
      </c>
      <c r="B46" s="78">
        <f>B5+B25+B35+B39+B44</f>
        <v>30670</v>
      </c>
      <c r="C46" s="79">
        <f>SUM(C44+C39+C35+C25+C5)</f>
        <v>30733.279999999999</v>
      </c>
      <c r="D46" s="80">
        <f t="shared" si="14"/>
        <v>63.279999999998836</v>
      </c>
      <c r="F46" s="62">
        <f>SUM(F44+F39+F35+F25+F5)</f>
        <v>30788.28</v>
      </c>
      <c r="H46" s="55" t="s">
        <v>68</v>
      </c>
      <c r="I46" s="13">
        <v>10000</v>
      </c>
      <c r="J46" s="23">
        <v>3476</v>
      </c>
      <c r="K46" s="59">
        <f t="shared" ref="K46:K47" si="15">J46-I46</f>
        <v>-6524</v>
      </c>
    </row>
    <row r="47" spans="1:11" x14ac:dyDescent="0.3">
      <c r="B47" s="37"/>
      <c r="C47" s="37"/>
      <c r="D47" s="37"/>
      <c r="H47" s="60" t="s">
        <v>10</v>
      </c>
      <c r="I47" s="17">
        <f>SUM(I46)</f>
        <v>10000</v>
      </c>
      <c r="J47" s="61">
        <f>J46</f>
        <v>3476</v>
      </c>
      <c r="K47" s="59">
        <f t="shared" si="15"/>
        <v>-6524</v>
      </c>
    </row>
    <row r="48" spans="1:11" x14ac:dyDescent="0.3">
      <c r="A48" s="38" t="s">
        <v>100</v>
      </c>
      <c r="B48" s="81">
        <v>47898.6</v>
      </c>
      <c r="C48" s="40"/>
      <c r="D48" s="82"/>
      <c r="H48" s="83"/>
      <c r="I48" s="10"/>
      <c r="J48" s="71"/>
      <c r="K48" s="59"/>
    </row>
    <row r="49" spans="1:11" x14ac:dyDescent="0.3">
      <c r="A49" s="41" t="s">
        <v>101</v>
      </c>
      <c r="B49" s="84">
        <v>14094.21</v>
      </c>
      <c r="C49" s="43" t="s">
        <v>102</v>
      </c>
      <c r="D49" s="43"/>
      <c r="H49" s="77" t="s">
        <v>76</v>
      </c>
      <c r="I49" s="78">
        <f>I7+I13+I24+I31+I39+I43+I47</f>
        <v>30100</v>
      </c>
      <c r="J49" s="79">
        <f>SUM(J7,J13,J24,J31,J39,J43,J47)</f>
        <v>12841.4</v>
      </c>
      <c r="K49" s="85">
        <f>J49-I49</f>
        <v>-17258.599999999999</v>
      </c>
    </row>
    <row r="50" spans="1:11" x14ac:dyDescent="0.3">
      <c r="A50" s="41" t="s">
        <v>74</v>
      </c>
      <c r="B50" s="44">
        <v>445</v>
      </c>
      <c r="C50" s="45"/>
      <c r="D50" s="86"/>
    </row>
    <row r="51" spans="1:11" x14ac:dyDescent="0.3">
      <c r="A51" s="41" t="s">
        <v>103</v>
      </c>
      <c r="B51" s="44">
        <v>21395.37</v>
      </c>
      <c r="C51" s="45"/>
      <c r="D51" s="45"/>
    </row>
    <row r="52" spans="1:11" x14ac:dyDescent="0.3">
      <c r="A52" s="87" t="s">
        <v>77</v>
      </c>
      <c r="B52" s="88">
        <v>200</v>
      </c>
      <c r="C52" s="43"/>
      <c r="D52" s="43"/>
    </row>
    <row r="53" spans="1:11" x14ac:dyDescent="0.3">
      <c r="A53" s="43"/>
      <c r="B53" s="43"/>
      <c r="C53" s="43"/>
      <c r="D53" s="43"/>
    </row>
    <row r="54" spans="1:11" x14ac:dyDescent="0.3">
      <c r="A54" s="43" t="s">
        <v>104</v>
      </c>
      <c r="B54" s="48">
        <f>SUM(B48:B52)</f>
        <v>84033.18</v>
      </c>
      <c r="C54" s="43"/>
      <c r="D54" s="43"/>
    </row>
    <row r="57" spans="1:11" x14ac:dyDescent="0.3">
      <c r="A57" s="15"/>
    </row>
    <row r="58" spans="1:11" x14ac:dyDescent="0.3">
      <c r="A58" s="15"/>
    </row>
    <row r="60" spans="1:11" x14ac:dyDescent="0.3">
      <c r="A60" s="15"/>
    </row>
    <row r="61" spans="1:11" x14ac:dyDescent="0.3">
      <c r="A61" s="15"/>
    </row>
    <row r="62" spans="1:11" x14ac:dyDescent="0.3">
      <c r="A62" s="15"/>
    </row>
    <row r="63" spans="1:11" x14ac:dyDescent="0.3">
      <c r="A63" s="15"/>
    </row>
    <row r="64" spans="1:11" x14ac:dyDescent="0.3">
      <c r="A64" s="15"/>
    </row>
  </sheetData>
  <pageMargins left="0.7" right="0.7" top="0.75" bottom="0.75" header="0.3" footer="0.3"/>
  <headerFooter>
    <oddHeader>&amp;R&amp;"Aptos"&amp;12&amp;K000000 UNCLASSIFIED - NON CLASSIFIÉ&amp;1#_x000D_</oddHeader>
  </headerFooter>
</worksheet>
</file>

<file path=docMetadata/LabelInfo.xml><?xml version="1.0" encoding="utf-8"?>
<clbl:labelList xmlns:clbl="http://schemas.microsoft.com/office/2020/mipLabelMetadata">
  <clbl:label id="{219619fd-75dc-48cb-820d-8f683a95dd8b}" enabled="1" method="Privileged" siteId="{05c95b33-90ca-49d5-b644-288b930b912b}" contentBits="1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EoY 2024-25</vt:lpstr>
      <vt:lpstr>2023-24-spring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Adrienne White</dc:creator>
  <cp:lastModifiedBy>Perrakis, Daniel</cp:lastModifiedBy>
  <dcterms:created xsi:type="dcterms:W3CDTF">2023-04-16T02:55:58Z</dcterms:created>
  <dcterms:modified xsi:type="dcterms:W3CDTF">2025-11-20T15:43:24Z</dcterms:modified>
</cp:coreProperties>
</file>